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85" yWindow="8670" windowWidth="19440" windowHeight="41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P63" i="1"/>
  <c r="P54"/>
  <c r="P53"/>
  <c r="P52"/>
  <c r="P51"/>
  <c r="P50"/>
  <c r="P49"/>
  <c r="P48"/>
  <c r="P47"/>
  <c r="P46"/>
  <c r="P45"/>
  <c r="P55"/>
  <c r="P59"/>
  <c r="P60"/>
  <c r="P61"/>
  <c r="P62"/>
  <c r="P58"/>
  <c r="O26" l="1"/>
  <c r="P21" l="1"/>
  <c r="N28" l="1"/>
  <c r="M64" l="1"/>
  <c r="M28" l="1"/>
  <c r="L28" l="1"/>
  <c r="L26"/>
  <c r="K28"/>
  <c r="K26"/>
  <c r="J28"/>
  <c r="I26"/>
  <c r="I40" s="1"/>
  <c r="I53" s="1"/>
  <c r="I28"/>
  <c r="I41" s="1"/>
  <c r="I54" s="1"/>
  <c r="H28"/>
  <c r="H41" s="1"/>
  <c r="H54" s="1"/>
  <c r="G28"/>
  <c r="G29" s="1"/>
  <c r="C4" i="2"/>
  <c r="F4" s="1"/>
  <c r="C2"/>
  <c r="F2"/>
  <c r="I2" s="1"/>
  <c r="C3"/>
  <c r="F3" s="1"/>
  <c r="C1"/>
  <c r="F1" s="1"/>
  <c r="F28" i="1"/>
  <c r="E28"/>
  <c r="E29" s="1"/>
  <c r="D28"/>
  <c r="D41" s="1"/>
  <c r="D54" s="1"/>
  <c r="E38"/>
  <c r="E51" s="1"/>
  <c r="F38"/>
  <c r="F51" s="1"/>
  <c r="G38"/>
  <c r="G51" s="1"/>
  <c r="H38"/>
  <c r="H51" s="1"/>
  <c r="I38"/>
  <c r="I51" s="1"/>
  <c r="J38"/>
  <c r="J51" s="1"/>
  <c r="K38"/>
  <c r="K51" s="1"/>
  <c r="L38"/>
  <c r="L51" s="1"/>
  <c r="M38"/>
  <c r="M51" s="1"/>
  <c r="N38"/>
  <c r="N51" s="1"/>
  <c r="O38"/>
  <c r="O51" s="1"/>
  <c r="D38"/>
  <c r="D51" s="1"/>
  <c r="D37"/>
  <c r="D50" s="1"/>
  <c r="P23"/>
  <c r="P9"/>
  <c r="E13"/>
  <c r="F13"/>
  <c r="G13"/>
  <c r="H13"/>
  <c r="I13"/>
  <c r="J13"/>
  <c r="K13"/>
  <c r="L13"/>
  <c r="M13"/>
  <c r="N13"/>
  <c r="O13"/>
  <c r="D13"/>
  <c r="P12"/>
  <c r="P27"/>
  <c r="M29"/>
  <c r="N29"/>
  <c r="O29"/>
  <c r="E32"/>
  <c r="F32"/>
  <c r="F45" s="1"/>
  <c r="G32"/>
  <c r="G45" s="1"/>
  <c r="H32"/>
  <c r="H45" s="1"/>
  <c r="I32"/>
  <c r="I45" s="1"/>
  <c r="J32"/>
  <c r="J45" s="1"/>
  <c r="K32"/>
  <c r="K45" s="1"/>
  <c r="L32"/>
  <c r="L45" s="1"/>
  <c r="M32"/>
  <c r="M45" s="1"/>
  <c r="N32"/>
  <c r="N45" s="1"/>
  <c r="O32"/>
  <c r="O45" s="1"/>
  <c r="E33"/>
  <c r="E46" s="1"/>
  <c r="F33"/>
  <c r="F46" s="1"/>
  <c r="G33"/>
  <c r="G46" s="1"/>
  <c r="H33"/>
  <c r="H46" s="1"/>
  <c r="I33"/>
  <c r="I46" s="1"/>
  <c r="J33"/>
  <c r="J46" s="1"/>
  <c r="K33"/>
  <c r="K46" s="1"/>
  <c r="L33"/>
  <c r="L46" s="1"/>
  <c r="M33"/>
  <c r="M46" s="1"/>
  <c r="N33"/>
  <c r="N46" s="1"/>
  <c r="O33"/>
  <c r="O46" s="1"/>
  <c r="E34"/>
  <c r="E47" s="1"/>
  <c r="F34"/>
  <c r="F47" s="1"/>
  <c r="G34"/>
  <c r="G47" s="1"/>
  <c r="H34"/>
  <c r="H47" s="1"/>
  <c r="I34"/>
  <c r="I47" s="1"/>
  <c r="J34"/>
  <c r="J47" s="1"/>
  <c r="K34"/>
  <c r="K47" s="1"/>
  <c r="L34"/>
  <c r="L47" s="1"/>
  <c r="M34"/>
  <c r="M47" s="1"/>
  <c r="N34"/>
  <c r="N47" s="1"/>
  <c r="O34"/>
  <c r="O47" s="1"/>
  <c r="E35"/>
  <c r="E48" s="1"/>
  <c r="F35"/>
  <c r="F48" s="1"/>
  <c r="G35"/>
  <c r="G48" s="1"/>
  <c r="H35"/>
  <c r="H48" s="1"/>
  <c r="I35"/>
  <c r="I48" s="1"/>
  <c r="J35"/>
  <c r="J48" s="1"/>
  <c r="K35"/>
  <c r="K48" s="1"/>
  <c r="L35"/>
  <c r="L48" s="1"/>
  <c r="M35"/>
  <c r="N35"/>
  <c r="N48" s="1"/>
  <c r="O35"/>
  <c r="O48" s="1"/>
  <c r="E36"/>
  <c r="E49" s="1"/>
  <c r="F36"/>
  <c r="F49" s="1"/>
  <c r="G36"/>
  <c r="G49" s="1"/>
  <c r="H36"/>
  <c r="H49" s="1"/>
  <c r="I36"/>
  <c r="I49" s="1"/>
  <c r="J36"/>
  <c r="J49" s="1"/>
  <c r="K36"/>
  <c r="K49" s="1"/>
  <c r="L36"/>
  <c r="L49" s="1"/>
  <c r="M36"/>
  <c r="M49" s="1"/>
  <c r="N36"/>
  <c r="N49" s="1"/>
  <c r="O36"/>
  <c r="O49" s="1"/>
  <c r="E37"/>
  <c r="E50" s="1"/>
  <c r="F37"/>
  <c r="F50" s="1"/>
  <c r="G37"/>
  <c r="G50" s="1"/>
  <c r="H37"/>
  <c r="H50" s="1"/>
  <c r="I37"/>
  <c r="I50" s="1"/>
  <c r="J37"/>
  <c r="J50" s="1"/>
  <c r="K37"/>
  <c r="K50" s="1"/>
  <c r="L37"/>
  <c r="L50" s="1"/>
  <c r="M37"/>
  <c r="N37"/>
  <c r="N50" s="1"/>
  <c r="O37"/>
  <c r="O50" s="1"/>
  <c r="E39"/>
  <c r="E52" s="1"/>
  <c r="F39"/>
  <c r="F52" s="1"/>
  <c r="G39"/>
  <c r="G52" s="1"/>
  <c r="H39"/>
  <c r="H52" s="1"/>
  <c r="I39"/>
  <c r="I52" s="1"/>
  <c r="J39"/>
  <c r="J52" s="1"/>
  <c r="K39"/>
  <c r="K52" s="1"/>
  <c r="L39"/>
  <c r="L52" s="1"/>
  <c r="M39"/>
  <c r="M52" s="1"/>
  <c r="N39"/>
  <c r="N52" s="1"/>
  <c r="O39"/>
  <c r="O52" s="1"/>
  <c r="E40"/>
  <c r="E53" s="1"/>
  <c r="F40"/>
  <c r="F53" s="1"/>
  <c r="G40"/>
  <c r="G53" s="1"/>
  <c r="H40"/>
  <c r="H53" s="1"/>
  <c r="J40"/>
  <c r="J53" s="1"/>
  <c r="M40"/>
  <c r="N40"/>
  <c r="N53" s="1"/>
  <c r="O40"/>
  <c r="O53" s="1"/>
  <c r="M41"/>
  <c r="M54" s="1"/>
  <c r="N41"/>
  <c r="N54" s="1"/>
  <c r="O41"/>
  <c r="O54" s="1"/>
  <c r="D40"/>
  <c r="D53" s="1"/>
  <c r="D39"/>
  <c r="D52" s="1"/>
  <c r="D36"/>
  <c r="D49" s="1"/>
  <c r="D35"/>
  <c r="D48" s="1"/>
  <c r="D34"/>
  <c r="D47" s="1"/>
  <c r="D33"/>
  <c r="D46" s="1"/>
  <c r="D64"/>
  <c r="P25"/>
  <c r="J64"/>
  <c r="P11"/>
  <c r="P10"/>
  <c r="P8"/>
  <c r="P7"/>
  <c r="P6"/>
  <c r="P5"/>
  <c r="P17"/>
  <c r="P18"/>
  <c r="P19"/>
  <c r="P20"/>
  <c r="P22"/>
  <c r="P24"/>
  <c r="P16"/>
  <c r="E64"/>
  <c r="F64"/>
  <c r="G64"/>
  <c r="H64"/>
  <c r="I64"/>
  <c r="K64"/>
  <c r="L64"/>
  <c r="N64"/>
  <c r="O64"/>
  <c r="D32"/>
  <c r="P3"/>
  <c r="P4"/>
  <c r="G41" l="1"/>
  <c r="G54" s="1"/>
  <c r="P64"/>
  <c r="I29"/>
  <c r="P28"/>
  <c r="K41"/>
  <c r="K54" s="1"/>
  <c r="L29"/>
  <c r="L41"/>
  <c r="L54" s="1"/>
  <c r="L40"/>
  <c r="L53" s="1"/>
  <c r="K29"/>
  <c r="J41"/>
  <c r="J54" s="1"/>
  <c r="J29"/>
  <c r="D42"/>
  <c r="D55" s="1"/>
  <c r="D29"/>
  <c r="I1" i="2"/>
  <c r="K1" s="1"/>
  <c r="I4"/>
  <c r="K4" s="1"/>
  <c r="L42" i="1"/>
  <c r="L55" s="1"/>
  <c r="J42"/>
  <c r="J55" s="1"/>
  <c r="K40"/>
  <c r="K53" s="1"/>
  <c r="P26"/>
  <c r="I42"/>
  <c r="I55" s="1"/>
  <c r="O42"/>
  <c r="O55" s="1"/>
  <c r="P32"/>
  <c r="P37"/>
  <c r="P33"/>
  <c r="N42"/>
  <c r="N55" s="1"/>
  <c r="I3" i="2"/>
  <c r="K3"/>
  <c r="H42" i="1"/>
  <c r="H55" s="1"/>
  <c r="D45"/>
  <c r="P34"/>
  <c r="E45"/>
  <c r="P36"/>
  <c r="M50"/>
  <c r="F41"/>
  <c r="H29"/>
  <c r="K2" i="2"/>
  <c r="E41" i="1"/>
  <c r="E54" s="1"/>
  <c r="F29"/>
  <c r="M53"/>
  <c r="P38"/>
  <c r="P39"/>
  <c r="M42"/>
  <c r="M55" s="1"/>
  <c r="P13"/>
  <c r="P35"/>
  <c r="M48"/>
  <c r="G42" l="1"/>
  <c r="G55" s="1"/>
  <c r="K42"/>
  <c r="K55" s="1"/>
  <c r="P29"/>
  <c r="L1" i="2"/>
  <c r="L3"/>
  <c r="P40" i="1"/>
  <c r="E42"/>
  <c r="E55" s="1"/>
  <c r="F54"/>
  <c r="F42"/>
  <c r="F55" s="1"/>
  <c r="P41"/>
  <c r="P42" l="1"/>
</calcChain>
</file>

<file path=xl/sharedStrings.xml><?xml version="1.0" encoding="utf-8"?>
<sst xmlns="http://schemas.openxmlformats.org/spreadsheetml/2006/main" count="188" uniqueCount="48">
  <si>
    <t>№ п/п</t>
  </si>
  <si>
    <t>Потребитель</t>
  </si>
  <si>
    <t>март</t>
  </si>
  <si>
    <t>май</t>
  </si>
  <si>
    <t>июнь</t>
  </si>
  <si>
    <t>Итого</t>
  </si>
  <si>
    <t>АО "ПК "Пушкинская площадь"</t>
  </si>
  <si>
    <t>АО "Пром Капитал"</t>
  </si>
  <si>
    <t>АО "Агрокомбинат Московский"</t>
  </si>
  <si>
    <t xml:space="preserve">ООО "Рябиновая" </t>
  </si>
  <si>
    <t>январь</t>
  </si>
  <si>
    <t>февраль</t>
  </si>
  <si>
    <t>апрель</t>
  </si>
  <si>
    <t>АО "ПК Пушкинская площадь"</t>
  </si>
  <si>
    <t>АО "Агрокомбинат "Московский"</t>
  </si>
  <si>
    <t>ООО "Рябиновая"</t>
  </si>
  <si>
    <t>август</t>
  </si>
  <si>
    <t>сентябрь</t>
  </si>
  <si>
    <t>октябрь</t>
  </si>
  <si>
    <t>ноябрь</t>
  </si>
  <si>
    <t>декабрь</t>
  </si>
  <si>
    <t>АО "ПК "Пушкинская площадь" ОЭК</t>
  </si>
  <si>
    <t>июль</t>
  </si>
  <si>
    <t>ТСН "Променад"</t>
  </si>
  <si>
    <t>Итого за месяц</t>
  </si>
  <si>
    <t>НН</t>
  </si>
  <si>
    <t>СН2</t>
  </si>
  <si>
    <t>Ср.годовая</t>
  </si>
  <si>
    <t>ООО "АТЦ на Каширке"</t>
  </si>
  <si>
    <t>Электроэнергия 2021 год (кВт*ч) (факт) Отпуск в сеть</t>
  </si>
  <si>
    <t>Электроэнергия 2021 год (кВт*ч) Полезный отпуск</t>
  </si>
  <si>
    <t>Потребление мощность 2021 год  (кВт)</t>
  </si>
  <si>
    <t>Потери электроэнергии 2021 год (кВт*ч)</t>
  </si>
  <si>
    <t>Потери электроэнергии 2021 год (%)</t>
  </si>
  <si>
    <t>ООО "АТЦ на Каширке" ОЭК</t>
  </si>
  <si>
    <t>1.1</t>
  </si>
  <si>
    <t>3.1</t>
  </si>
  <si>
    <t>5.1</t>
  </si>
  <si>
    <t>5.2</t>
  </si>
  <si>
    <t>1.2</t>
  </si>
  <si>
    <t>3.2</t>
  </si>
  <si>
    <t>9.2</t>
  </si>
  <si>
    <t>9.1</t>
  </si>
  <si>
    <t>ООО ПСФ "Русич-С" + Гранель</t>
  </si>
  <si>
    <t>ООО "СкладСервис"</t>
  </si>
  <si>
    <t>ПАО "КМЗ"</t>
  </si>
  <si>
    <t>Итого (кВт*ч)</t>
  </si>
  <si>
    <t>Ур. напр.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</si>
</sst>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>
      <alignment horizontal="center" vertical="top"/>
    </xf>
  </cellStyleXfs>
  <cellXfs count="5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164" fontId="0" fillId="0" borderId="0" xfId="0" applyNumberFormat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 applyBorder="1"/>
    <xf numFmtId="0" fontId="0" fillId="0" borderId="0" xfId="0" applyBorder="1"/>
    <xf numFmtId="164" fontId="0" fillId="0" borderId="0" xfId="0" applyNumberFormat="1" applyBorder="1"/>
    <xf numFmtId="43" fontId="0" fillId="0" borderId="0" xfId="1" applyNumberFormat="1" applyFont="1" applyFill="1" applyBorder="1"/>
    <xf numFmtId="0" fontId="0" fillId="0" borderId="0" xfId="0" applyAlignment="1">
      <alignment horizontal="center" vertical="center"/>
    </xf>
    <xf numFmtId="164" fontId="5" fillId="2" borderId="1" xfId="1" applyNumberFormat="1" applyFont="1" applyFill="1" applyBorder="1"/>
    <xf numFmtId="164" fontId="5" fillId="0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7" fillId="2" borderId="1" xfId="1" applyNumberFormat="1" applyFont="1" applyFill="1" applyBorder="1"/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5" fillId="0" borderId="1" xfId="1" applyNumberFormat="1" applyFont="1" applyFill="1" applyBorder="1"/>
    <xf numFmtId="43" fontId="6" fillId="0" borderId="1" xfId="1" applyNumberFormat="1" applyFont="1" applyFill="1" applyBorder="1"/>
    <xf numFmtId="164" fontId="6" fillId="0" borderId="1" xfId="1" applyNumberFormat="1" applyFont="1" applyFill="1" applyBorder="1"/>
    <xf numFmtId="164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6" fillId="0" borderId="1" xfId="1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164" fontId="0" fillId="0" borderId="0" xfId="0" applyNumberFormat="1" applyAlignment="1">
      <alignment horizontal="center" vertical="center"/>
    </xf>
    <xf numFmtId="164" fontId="1" fillId="0" borderId="0" xfId="1" applyNumberFormat="1" applyFont="1" applyFill="1" applyBorder="1"/>
    <xf numFmtId="0" fontId="8" fillId="0" borderId="0" xfId="0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3">
    <cellStyle name="S13" xfId="2"/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selection activeCell="C58" sqref="C58"/>
    </sheetView>
  </sheetViews>
  <sheetFormatPr defaultRowHeight="15"/>
  <cols>
    <col min="1" max="1" width="7.140625" style="42" customWidth="1"/>
    <col min="2" max="2" width="34.28515625" customWidth="1"/>
    <col min="3" max="3" width="10.85546875" style="51" customWidth="1"/>
    <col min="4" max="9" width="10.85546875" customWidth="1"/>
    <col min="10" max="15" width="10.85546875" style="4" customWidth="1"/>
    <col min="16" max="16" width="13.85546875" customWidth="1"/>
    <col min="17" max="17" width="11.140625" bestFit="1" customWidth="1"/>
    <col min="18" max="18" width="11.85546875" bestFit="1" customWidth="1"/>
    <col min="19" max="19" width="16.140625" customWidth="1"/>
    <col min="20" max="20" width="10.42578125" bestFit="1" customWidth="1"/>
    <col min="22" max="24" width="10.42578125" bestFit="1" customWidth="1"/>
    <col min="25" max="25" width="11.85546875" bestFit="1" customWidth="1"/>
  </cols>
  <sheetData>
    <row r="1" spans="1:20" s="4" customFormat="1" ht="27.7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12"/>
      <c r="S1" s="12"/>
      <c r="T1" s="12"/>
    </row>
    <row r="2" spans="1:20" s="4" customFormat="1">
      <c r="A2" s="38" t="s">
        <v>0</v>
      </c>
      <c r="B2" s="3" t="s">
        <v>1</v>
      </c>
      <c r="C2" s="48" t="s">
        <v>47</v>
      </c>
      <c r="D2" s="5" t="s">
        <v>10</v>
      </c>
      <c r="E2" s="5" t="s">
        <v>11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22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46</v>
      </c>
      <c r="R2" s="12"/>
      <c r="S2" s="12"/>
      <c r="T2" s="12"/>
    </row>
    <row r="3" spans="1:20" s="4" customFormat="1">
      <c r="A3" s="37">
        <v>1</v>
      </c>
      <c r="B3" s="35" t="s">
        <v>6</v>
      </c>
      <c r="C3" s="49" t="s">
        <v>26</v>
      </c>
      <c r="D3" s="16">
        <v>503600</v>
      </c>
      <c r="E3" s="16">
        <v>445360</v>
      </c>
      <c r="F3" s="16">
        <v>477640</v>
      </c>
      <c r="G3" s="17">
        <v>475440</v>
      </c>
      <c r="H3" s="16">
        <v>472160</v>
      </c>
      <c r="I3" s="16">
        <v>474120</v>
      </c>
      <c r="J3" s="17">
        <v>492040</v>
      </c>
      <c r="K3" s="16">
        <v>473360</v>
      </c>
      <c r="L3" s="16">
        <v>499480</v>
      </c>
      <c r="M3" s="17">
        <v>470920</v>
      </c>
      <c r="N3" s="16">
        <v>503920</v>
      </c>
      <c r="O3" s="18">
        <v>505760</v>
      </c>
      <c r="P3" s="19">
        <f t="shared" ref="P3:P12" si="0">SUM(D3:O3)</f>
        <v>5793800</v>
      </c>
      <c r="R3" s="13"/>
      <c r="S3" s="12"/>
      <c r="T3" s="12"/>
    </row>
    <row r="4" spans="1:20" s="4" customFormat="1">
      <c r="A4" s="37" t="s">
        <v>35</v>
      </c>
      <c r="B4" s="35" t="s">
        <v>21</v>
      </c>
      <c r="C4" s="49" t="s">
        <v>26</v>
      </c>
      <c r="D4" s="17">
        <v>1038844</v>
      </c>
      <c r="E4" s="17">
        <v>1097640</v>
      </c>
      <c r="F4" s="17">
        <v>1051928</v>
      </c>
      <c r="G4" s="17">
        <v>1148820</v>
      </c>
      <c r="H4" s="17">
        <v>1146444</v>
      </c>
      <c r="I4" s="17">
        <v>1192476</v>
      </c>
      <c r="J4" s="17">
        <v>1317360</v>
      </c>
      <c r="K4" s="16">
        <v>1216448</v>
      </c>
      <c r="L4" s="16">
        <v>1159940</v>
      </c>
      <c r="M4" s="17">
        <v>1194548</v>
      </c>
      <c r="N4" s="16">
        <v>1104960</v>
      </c>
      <c r="O4" s="18">
        <v>1027132</v>
      </c>
      <c r="P4" s="19">
        <f t="shared" si="0"/>
        <v>13696540</v>
      </c>
      <c r="R4" s="13"/>
      <c r="S4" s="12"/>
      <c r="T4" s="12"/>
    </row>
    <row r="5" spans="1:20" s="4" customFormat="1">
      <c r="A5" s="37">
        <v>2</v>
      </c>
      <c r="B5" s="35" t="s">
        <v>8</v>
      </c>
      <c r="C5" s="49" t="s">
        <v>26</v>
      </c>
      <c r="D5" s="16">
        <v>6169736</v>
      </c>
      <c r="E5" s="16">
        <v>4833153</v>
      </c>
      <c r="F5" s="16">
        <v>3984401</v>
      </c>
      <c r="G5" s="17">
        <v>2908655</v>
      </c>
      <c r="H5" s="16">
        <v>1855805</v>
      </c>
      <c r="I5" s="16">
        <v>940901</v>
      </c>
      <c r="J5" s="17">
        <v>910905</v>
      </c>
      <c r="K5" s="16">
        <v>1115008</v>
      </c>
      <c r="L5" s="16">
        <v>3861118</v>
      </c>
      <c r="M5" s="17">
        <v>4284012</v>
      </c>
      <c r="N5" s="16">
        <v>5832452</v>
      </c>
      <c r="O5" s="18">
        <v>6332292</v>
      </c>
      <c r="P5" s="19">
        <f t="shared" si="0"/>
        <v>43028438</v>
      </c>
      <c r="R5" s="13"/>
      <c r="S5" s="12"/>
      <c r="T5" s="12"/>
    </row>
    <row r="6" spans="1:20" s="4" customFormat="1">
      <c r="A6" s="37">
        <v>3</v>
      </c>
      <c r="B6" s="35" t="s">
        <v>44</v>
      </c>
      <c r="C6" s="49" t="s">
        <v>26</v>
      </c>
      <c r="D6" s="16">
        <v>1042380</v>
      </c>
      <c r="E6" s="16">
        <v>1039325</v>
      </c>
      <c r="F6" s="16">
        <v>1123519</v>
      </c>
      <c r="G6" s="17">
        <v>1055316</v>
      </c>
      <c r="H6" s="16">
        <v>1065164</v>
      </c>
      <c r="I6" s="16">
        <v>1077375</v>
      </c>
      <c r="J6" s="17">
        <v>1142588</v>
      </c>
      <c r="K6" s="16">
        <v>1106230</v>
      </c>
      <c r="L6" s="16">
        <v>984341</v>
      </c>
      <c r="M6" s="17">
        <v>758962</v>
      </c>
      <c r="N6" s="16">
        <v>810393</v>
      </c>
      <c r="O6" s="18">
        <v>783498</v>
      </c>
      <c r="P6" s="19">
        <f t="shared" si="0"/>
        <v>11989091</v>
      </c>
      <c r="R6" s="13"/>
      <c r="S6" s="12"/>
      <c r="T6" s="12"/>
    </row>
    <row r="7" spans="1:20" s="4" customFormat="1">
      <c r="A7" s="37">
        <v>4</v>
      </c>
      <c r="B7" s="35" t="s">
        <v>9</v>
      </c>
      <c r="C7" s="49" t="s">
        <v>26</v>
      </c>
      <c r="D7" s="16">
        <v>158580</v>
      </c>
      <c r="E7" s="16">
        <v>185900</v>
      </c>
      <c r="F7" s="16">
        <v>173620</v>
      </c>
      <c r="G7" s="17">
        <v>147620</v>
      </c>
      <c r="H7" s="16">
        <v>147420</v>
      </c>
      <c r="I7" s="16">
        <v>129360</v>
      </c>
      <c r="J7" s="17">
        <v>131200</v>
      </c>
      <c r="K7" s="16">
        <v>129020</v>
      </c>
      <c r="L7" s="16">
        <v>180840</v>
      </c>
      <c r="M7" s="17">
        <v>194420</v>
      </c>
      <c r="N7" s="16">
        <v>171320</v>
      </c>
      <c r="O7" s="18">
        <v>183680</v>
      </c>
      <c r="P7" s="19">
        <f t="shared" si="0"/>
        <v>1932980</v>
      </c>
      <c r="R7" s="13"/>
      <c r="S7" s="12"/>
      <c r="T7" s="12"/>
    </row>
    <row r="8" spans="1:20" s="4" customFormat="1">
      <c r="A8" s="37">
        <v>5</v>
      </c>
      <c r="B8" s="36" t="s">
        <v>28</v>
      </c>
      <c r="C8" s="49" t="s">
        <v>26</v>
      </c>
      <c r="D8" s="16">
        <v>531990</v>
      </c>
      <c r="E8" s="16">
        <v>448860</v>
      </c>
      <c r="F8" s="16">
        <v>473640</v>
      </c>
      <c r="G8" s="17">
        <v>431160</v>
      </c>
      <c r="H8" s="16">
        <v>579150</v>
      </c>
      <c r="I8" s="16">
        <v>637680</v>
      </c>
      <c r="J8" s="20">
        <v>696630</v>
      </c>
      <c r="K8" s="21">
        <v>594030</v>
      </c>
      <c r="L8" s="21">
        <v>463860</v>
      </c>
      <c r="M8" s="20">
        <v>500760</v>
      </c>
      <c r="N8" s="21">
        <v>496710</v>
      </c>
      <c r="O8" s="18">
        <v>497010</v>
      </c>
      <c r="P8" s="19">
        <f t="shared" si="0"/>
        <v>6351480</v>
      </c>
      <c r="R8" s="13"/>
      <c r="S8" s="12"/>
      <c r="T8" s="12"/>
    </row>
    <row r="9" spans="1:20" s="4" customFormat="1">
      <c r="A9" s="37" t="s">
        <v>37</v>
      </c>
      <c r="B9" s="36" t="s">
        <v>34</v>
      </c>
      <c r="C9" s="49" t="s">
        <v>26</v>
      </c>
      <c r="D9" s="16">
        <v>748560</v>
      </c>
      <c r="E9" s="16">
        <v>696120</v>
      </c>
      <c r="F9" s="16">
        <v>761000</v>
      </c>
      <c r="G9" s="17">
        <v>700280</v>
      </c>
      <c r="H9" s="16">
        <v>907800</v>
      </c>
      <c r="I9" s="16">
        <v>1106360</v>
      </c>
      <c r="J9" s="20">
        <v>1248160</v>
      </c>
      <c r="K9" s="21">
        <v>1092720</v>
      </c>
      <c r="L9" s="21">
        <v>819880</v>
      </c>
      <c r="M9" s="20">
        <v>764400</v>
      </c>
      <c r="N9" s="21">
        <v>711600</v>
      </c>
      <c r="O9" s="18">
        <v>772640</v>
      </c>
      <c r="P9" s="19">
        <f t="shared" si="0"/>
        <v>10329520</v>
      </c>
      <c r="R9" s="13"/>
      <c r="S9" s="12"/>
      <c r="T9" s="12"/>
    </row>
    <row r="10" spans="1:20" s="4" customFormat="1">
      <c r="A10" s="37">
        <v>6</v>
      </c>
      <c r="B10" s="35" t="s">
        <v>7</v>
      </c>
      <c r="C10" s="49" t="s">
        <v>26</v>
      </c>
      <c r="D10" s="16">
        <v>496682</v>
      </c>
      <c r="E10" s="16">
        <v>687855</v>
      </c>
      <c r="F10" s="16">
        <v>675222</v>
      </c>
      <c r="G10" s="17">
        <v>606686</v>
      </c>
      <c r="H10" s="16">
        <v>595834</v>
      </c>
      <c r="I10" s="16">
        <v>701979</v>
      </c>
      <c r="J10" s="17">
        <v>790243</v>
      </c>
      <c r="K10" s="16">
        <v>703822</v>
      </c>
      <c r="L10" s="16">
        <v>588125</v>
      </c>
      <c r="M10" s="17">
        <v>559800</v>
      </c>
      <c r="N10" s="16">
        <v>560042</v>
      </c>
      <c r="O10" s="18">
        <v>644185</v>
      </c>
      <c r="P10" s="19">
        <f t="shared" si="0"/>
        <v>7610475</v>
      </c>
      <c r="R10" s="13"/>
      <c r="S10" s="12"/>
      <c r="T10" s="12"/>
    </row>
    <row r="11" spans="1:20" s="4" customFormat="1">
      <c r="A11" s="37">
        <v>7</v>
      </c>
      <c r="B11" s="35" t="s">
        <v>45</v>
      </c>
      <c r="C11" s="49" t="s">
        <v>26</v>
      </c>
      <c r="D11" s="16">
        <v>868104</v>
      </c>
      <c r="E11" s="16">
        <v>991744</v>
      </c>
      <c r="F11" s="16">
        <v>1053464</v>
      </c>
      <c r="G11" s="17">
        <v>850416</v>
      </c>
      <c r="H11" s="16">
        <v>537568</v>
      </c>
      <c r="I11" s="16">
        <v>615248</v>
      </c>
      <c r="J11" s="17">
        <v>714440</v>
      </c>
      <c r="K11" s="16">
        <v>677240</v>
      </c>
      <c r="L11" s="16">
        <v>791984</v>
      </c>
      <c r="M11" s="17">
        <v>833240</v>
      </c>
      <c r="N11" s="16">
        <v>774712</v>
      </c>
      <c r="O11" s="18">
        <v>948920</v>
      </c>
      <c r="P11" s="19">
        <f t="shared" si="0"/>
        <v>9657080</v>
      </c>
      <c r="R11" s="13"/>
      <c r="S11" s="12"/>
      <c r="T11" s="12"/>
    </row>
    <row r="12" spans="1:20" s="4" customFormat="1">
      <c r="A12" s="37">
        <v>9</v>
      </c>
      <c r="B12" s="35" t="s">
        <v>23</v>
      </c>
      <c r="C12" s="49" t="s">
        <v>26</v>
      </c>
      <c r="D12" s="16">
        <v>548066</v>
      </c>
      <c r="E12" s="16">
        <v>565228</v>
      </c>
      <c r="F12" s="16">
        <v>512578</v>
      </c>
      <c r="G12" s="16">
        <v>442813</v>
      </c>
      <c r="H12" s="16">
        <v>284166</v>
      </c>
      <c r="I12" s="16">
        <v>514531</v>
      </c>
      <c r="J12" s="17">
        <v>436879</v>
      </c>
      <c r="K12" s="16">
        <v>377700</v>
      </c>
      <c r="L12" s="16">
        <v>408960</v>
      </c>
      <c r="M12" s="17">
        <v>467730</v>
      </c>
      <c r="N12" s="16">
        <v>520740</v>
      </c>
      <c r="O12" s="18">
        <v>646380</v>
      </c>
      <c r="P12" s="19">
        <f t="shared" si="0"/>
        <v>5725771</v>
      </c>
      <c r="R12" s="13"/>
      <c r="S12" s="12"/>
      <c r="T12" s="12"/>
    </row>
    <row r="13" spans="1:20" s="4" customFormat="1">
      <c r="A13" s="39"/>
      <c r="B13" s="6" t="s">
        <v>24</v>
      </c>
      <c r="C13" s="48"/>
      <c r="D13" s="34">
        <f>SUM(D3:D12)</f>
        <v>12106542</v>
      </c>
      <c r="E13" s="34">
        <f t="shared" ref="E13:O13" si="1">SUM(E3:E12)</f>
        <v>10991185</v>
      </c>
      <c r="F13" s="34">
        <f t="shared" si="1"/>
        <v>10287012</v>
      </c>
      <c r="G13" s="34">
        <f t="shared" si="1"/>
        <v>8767206</v>
      </c>
      <c r="H13" s="34">
        <f t="shared" si="1"/>
        <v>7591511</v>
      </c>
      <c r="I13" s="34">
        <f t="shared" si="1"/>
        <v>7390030</v>
      </c>
      <c r="J13" s="34">
        <f t="shared" si="1"/>
        <v>7880445</v>
      </c>
      <c r="K13" s="34">
        <f t="shared" si="1"/>
        <v>7485578</v>
      </c>
      <c r="L13" s="34">
        <f t="shared" si="1"/>
        <v>9758528</v>
      </c>
      <c r="M13" s="34">
        <f t="shared" si="1"/>
        <v>10028792</v>
      </c>
      <c r="N13" s="34">
        <f t="shared" si="1"/>
        <v>11486849</v>
      </c>
      <c r="O13" s="34">
        <f t="shared" si="1"/>
        <v>12341497</v>
      </c>
      <c r="P13" s="34">
        <f>SUM(P3:P12)</f>
        <v>116115175</v>
      </c>
      <c r="R13" s="13"/>
      <c r="S13" s="12"/>
      <c r="T13" s="12"/>
    </row>
    <row r="14" spans="1:20" ht="30" customHeight="1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13"/>
      <c r="S14" s="12"/>
      <c r="T14" s="12"/>
    </row>
    <row r="15" spans="1:20">
      <c r="A15" s="38" t="s">
        <v>0</v>
      </c>
      <c r="B15" s="3" t="s">
        <v>1</v>
      </c>
      <c r="C15" s="48" t="s">
        <v>47</v>
      </c>
      <c r="D15" s="5" t="s">
        <v>10</v>
      </c>
      <c r="E15" s="5" t="s">
        <v>11</v>
      </c>
      <c r="F15" s="5" t="s">
        <v>2</v>
      </c>
      <c r="G15" s="5" t="s">
        <v>12</v>
      </c>
      <c r="H15" s="5" t="s">
        <v>3</v>
      </c>
      <c r="I15" s="5" t="s">
        <v>4</v>
      </c>
      <c r="J15" s="5" t="s">
        <v>22</v>
      </c>
      <c r="K15" s="5" t="s">
        <v>16</v>
      </c>
      <c r="L15" s="5" t="s">
        <v>17</v>
      </c>
      <c r="M15" s="5" t="s">
        <v>18</v>
      </c>
      <c r="N15" s="5" t="s">
        <v>19</v>
      </c>
      <c r="O15" s="5" t="s">
        <v>20</v>
      </c>
      <c r="P15" s="5" t="s">
        <v>46</v>
      </c>
      <c r="R15" s="13"/>
      <c r="S15" s="12"/>
      <c r="T15" s="12"/>
    </row>
    <row r="16" spans="1:20">
      <c r="A16" s="37" t="s">
        <v>35</v>
      </c>
      <c r="B16" s="1" t="s">
        <v>6</v>
      </c>
      <c r="C16" s="49" t="s">
        <v>26</v>
      </c>
      <c r="D16" s="16">
        <v>490104</v>
      </c>
      <c r="E16" s="16">
        <v>433424</v>
      </c>
      <c r="F16" s="16">
        <v>464839</v>
      </c>
      <c r="G16" s="16">
        <v>462698</v>
      </c>
      <c r="H16" s="16">
        <v>459506</v>
      </c>
      <c r="I16" s="16">
        <v>461414</v>
      </c>
      <c r="J16" s="17">
        <v>478853</v>
      </c>
      <c r="K16" s="16">
        <v>460674</v>
      </c>
      <c r="L16" s="16">
        <v>486093</v>
      </c>
      <c r="M16" s="17">
        <v>458299</v>
      </c>
      <c r="N16" s="16">
        <v>490415</v>
      </c>
      <c r="O16" s="46">
        <v>492206</v>
      </c>
      <c r="P16" s="19">
        <f t="shared" ref="P16:P26" si="2">SUM(D16:O16)</f>
        <v>5638525</v>
      </c>
      <c r="Q16" s="8"/>
      <c r="R16" s="13"/>
      <c r="S16" s="13"/>
      <c r="T16" s="12"/>
    </row>
    <row r="17" spans="1:25" s="4" customFormat="1">
      <c r="A17" s="37" t="s">
        <v>39</v>
      </c>
      <c r="B17" s="1" t="s">
        <v>21</v>
      </c>
      <c r="C17" s="49" t="s">
        <v>26</v>
      </c>
      <c r="D17" s="18">
        <v>1041417</v>
      </c>
      <c r="E17" s="18">
        <v>1095334</v>
      </c>
      <c r="F17" s="18">
        <v>1103142</v>
      </c>
      <c r="G17" s="18">
        <v>1180675</v>
      </c>
      <c r="H17" s="18">
        <v>1085652</v>
      </c>
      <c r="I17" s="18">
        <v>1165777</v>
      </c>
      <c r="J17" s="17">
        <v>1280155</v>
      </c>
      <c r="K17" s="16">
        <v>1175449</v>
      </c>
      <c r="L17" s="16">
        <v>1129702</v>
      </c>
      <c r="M17" s="17">
        <v>1173246</v>
      </c>
      <c r="N17" s="16">
        <v>1075609</v>
      </c>
      <c r="O17" s="46">
        <v>996604</v>
      </c>
      <c r="P17" s="19">
        <f t="shared" si="2"/>
        <v>13502762</v>
      </c>
      <c r="R17" s="13"/>
      <c r="S17" s="13"/>
      <c r="T17" s="12"/>
    </row>
    <row r="18" spans="1:25">
      <c r="A18" s="37">
        <v>2</v>
      </c>
      <c r="B18" s="1" t="s">
        <v>8</v>
      </c>
      <c r="C18" s="49" t="s">
        <v>26</v>
      </c>
      <c r="D18" s="16">
        <v>6035882</v>
      </c>
      <c r="E18" s="16">
        <v>4730291</v>
      </c>
      <c r="F18" s="16">
        <v>3900655</v>
      </c>
      <c r="G18" s="16">
        <v>2848418</v>
      </c>
      <c r="H18" s="17">
        <v>1819960</v>
      </c>
      <c r="I18" s="16">
        <v>926128</v>
      </c>
      <c r="J18" s="17">
        <v>897132</v>
      </c>
      <c r="K18" s="16">
        <v>1096220</v>
      </c>
      <c r="L18" s="16">
        <v>3778530</v>
      </c>
      <c r="M18" s="17">
        <v>4191640</v>
      </c>
      <c r="N18" s="16">
        <v>5636953</v>
      </c>
      <c r="O18" s="47">
        <v>6417234</v>
      </c>
      <c r="P18" s="19">
        <f t="shared" si="2"/>
        <v>42279043</v>
      </c>
      <c r="R18" s="45"/>
      <c r="S18" s="13"/>
      <c r="T18" s="13"/>
      <c r="V18" s="8"/>
      <c r="W18" s="8"/>
      <c r="X18" s="8"/>
      <c r="Y18" s="8"/>
    </row>
    <row r="19" spans="1:25">
      <c r="A19" s="37" t="s">
        <v>36</v>
      </c>
      <c r="B19" s="1" t="s">
        <v>44</v>
      </c>
      <c r="C19" s="49" t="s">
        <v>26</v>
      </c>
      <c r="D19" s="16">
        <v>1051307</v>
      </c>
      <c r="E19" s="16">
        <v>989087</v>
      </c>
      <c r="F19" s="16">
        <v>1069779</v>
      </c>
      <c r="G19" s="16">
        <v>940197</v>
      </c>
      <c r="H19" s="16">
        <v>1089290</v>
      </c>
      <c r="I19" s="16">
        <v>1035023</v>
      </c>
      <c r="J19" s="17">
        <v>1139304</v>
      </c>
      <c r="K19" s="16">
        <v>1008503</v>
      </c>
      <c r="L19" s="16">
        <v>953955</v>
      </c>
      <c r="M19" s="17">
        <v>718500</v>
      </c>
      <c r="N19" s="16">
        <v>751500</v>
      </c>
      <c r="O19" s="46">
        <v>695700</v>
      </c>
      <c r="P19" s="19">
        <f t="shared" si="2"/>
        <v>11442145</v>
      </c>
      <c r="R19" s="13"/>
      <c r="S19" s="13"/>
      <c r="T19" s="12"/>
      <c r="U19" s="8"/>
      <c r="V19" s="8"/>
      <c r="W19" s="8"/>
      <c r="X19" s="8"/>
    </row>
    <row r="20" spans="1:25" s="4" customFormat="1">
      <c r="A20" s="37" t="s">
        <v>40</v>
      </c>
      <c r="B20" s="1" t="s">
        <v>44</v>
      </c>
      <c r="C20" s="49" t="s">
        <v>25</v>
      </c>
      <c r="D20" s="18">
        <v>25033</v>
      </c>
      <c r="E20" s="18">
        <v>25543</v>
      </c>
      <c r="F20" s="18">
        <v>25701</v>
      </c>
      <c r="G20" s="18">
        <v>17343</v>
      </c>
      <c r="H20" s="18">
        <v>17590</v>
      </c>
      <c r="I20" s="18">
        <v>17587</v>
      </c>
      <c r="J20" s="17">
        <v>29946</v>
      </c>
      <c r="K20" s="16">
        <v>10327</v>
      </c>
      <c r="L20" s="16">
        <v>6888</v>
      </c>
      <c r="M20" s="17">
        <v>16140</v>
      </c>
      <c r="N20" s="16">
        <v>28380</v>
      </c>
      <c r="O20" s="46">
        <v>30330</v>
      </c>
      <c r="P20" s="19">
        <f t="shared" si="2"/>
        <v>250808</v>
      </c>
      <c r="R20" s="13"/>
      <c r="S20" s="12"/>
      <c r="T20" s="12"/>
      <c r="U20" s="8"/>
      <c r="V20" s="8"/>
      <c r="W20" s="8"/>
      <c r="X20" s="8"/>
      <c r="Y20" s="8"/>
    </row>
    <row r="21" spans="1:25">
      <c r="A21" s="37">
        <v>4</v>
      </c>
      <c r="B21" s="1" t="s">
        <v>9</v>
      </c>
      <c r="C21" s="49" t="s">
        <v>26</v>
      </c>
      <c r="D21" s="16">
        <v>154540</v>
      </c>
      <c r="E21" s="16">
        <v>181098</v>
      </c>
      <c r="F21" s="16">
        <v>169154</v>
      </c>
      <c r="G21" s="16">
        <v>147864</v>
      </c>
      <c r="H21" s="16">
        <v>139576</v>
      </c>
      <c r="I21" s="16">
        <v>126062</v>
      </c>
      <c r="J21" s="17">
        <v>127868</v>
      </c>
      <c r="K21" s="16">
        <v>126076</v>
      </c>
      <c r="L21" s="16">
        <v>176253</v>
      </c>
      <c r="M21" s="17">
        <v>189404</v>
      </c>
      <c r="N21" s="16">
        <v>166893</v>
      </c>
      <c r="O21" s="46">
        <v>178964</v>
      </c>
      <c r="P21" s="19">
        <f t="shared" si="2"/>
        <v>1883752</v>
      </c>
      <c r="R21" s="13"/>
      <c r="S21" s="13"/>
      <c r="T21" s="13"/>
      <c r="U21" s="8"/>
      <c r="V21" s="8"/>
      <c r="W21" s="8"/>
      <c r="X21" s="8"/>
    </row>
    <row r="22" spans="1:25">
      <c r="A22" s="37" t="s">
        <v>37</v>
      </c>
      <c r="B22" s="2" t="s">
        <v>28</v>
      </c>
      <c r="C22" s="50" t="s">
        <v>26</v>
      </c>
      <c r="D22" s="21">
        <v>518690</v>
      </c>
      <c r="E22" s="21">
        <v>437638</v>
      </c>
      <c r="F22" s="21">
        <v>461799.00000000303</v>
      </c>
      <c r="G22" s="21">
        <v>451415</v>
      </c>
      <c r="H22" s="21">
        <v>533636.99999999616</v>
      </c>
      <c r="I22" s="21">
        <v>621738</v>
      </c>
      <c r="J22" s="20">
        <v>679214</v>
      </c>
      <c r="K22" s="21">
        <v>579179.24999999534</v>
      </c>
      <c r="L22" s="21">
        <v>452264</v>
      </c>
      <c r="M22" s="20">
        <v>488240</v>
      </c>
      <c r="N22" s="21">
        <v>484292</v>
      </c>
      <c r="O22" s="46">
        <v>484585</v>
      </c>
      <c r="P22" s="19">
        <f t="shared" si="2"/>
        <v>6192691.2499999944</v>
      </c>
      <c r="R22" s="13"/>
      <c r="S22" s="13"/>
      <c r="T22" s="13"/>
      <c r="U22" s="8"/>
      <c r="V22" s="8"/>
      <c r="W22" s="8"/>
    </row>
    <row r="23" spans="1:25" s="4" customFormat="1">
      <c r="A23" s="37" t="s">
        <v>38</v>
      </c>
      <c r="B23" s="2" t="s">
        <v>34</v>
      </c>
      <c r="C23" s="50" t="s">
        <v>26</v>
      </c>
      <c r="D23" s="21">
        <v>729846</v>
      </c>
      <c r="E23" s="21">
        <v>678717</v>
      </c>
      <c r="F23" s="21">
        <v>741975</v>
      </c>
      <c r="G23" s="21">
        <v>736164</v>
      </c>
      <c r="H23" s="21">
        <v>831713.99999999732</v>
      </c>
      <c r="I23" s="21">
        <v>1078701</v>
      </c>
      <c r="J23" s="20">
        <v>1216956</v>
      </c>
      <c r="K23" s="21">
        <v>1065402.0000000012</v>
      </c>
      <c r="L23" s="21">
        <v>799383</v>
      </c>
      <c r="M23" s="20">
        <v>745290</v>
      </c>
      <c r="N23" s="21">
        <v>693810</v>
      </c>
      <c r="O23" s="46">
        <v>753324</v>
      </c>
      <c r="P23" s="19">
        <f t="shared" si="2"/>
        <v>10071281.999999998</v>
      </c>
      <c r="R23" s="13"/>
      <c r="S23" s="13"/>
      <c r="T23" s="13"/>
      <c r="V23" s="8"/>
    </row>
    <row r="24" spans="1:25">
      <c r="A24" s="37">
        <v>6</v>
      </c>
      <c r="B24" s="1" t="s">
        <v>7</v>
      </c>
      <c r="C24" s="49" t="s">
        <v>26</v>
      </c>
      <c r="D24" s="23">
        <v>493737</v>
      </c>
      <c r="E24" s="23">
        <v>683767</v>
      </c>
      <c r="F24" s="23">
        <v>671231</v>
      </c>
      <c r="G24" s="16">
        <v>603111</v>
      </c>
      <c r="H24" s="16">
        <v>592316</v>
      </c>
      <c r="I24" s="16">
        <v>697835</v>
      </c>
      <c r="J24" s="17">
        <v>785600</v>
      </c>
      <c r="K24" s="16">
        <v>699670</v>
      </c>
      <c r="L24" s="16">
        <v>584688</v>
      </c>
      <c r="M24" s="17">
        <v>556553</v>
      </c>
      <c r="N24" s="16">
        <v>556808</v>
      </c>
      <c r="O24" s="46">
        <v>640443</v>
      </c>
      <c r="P24" s="19">
        <f t="shared" si="2"/>
        <v>7565759</v>
      </c>
      <c r="R24" s="13"/>
      <c r="S24" s="13"/>
      <c r="T24" s="12"/>
    </row>
    <row r="25" spans="1:25">
      <c r="A25" s="37">
        <v>7</v>
      </c>
      <c r="B25" s="1" t="s">
        <v>45</v>
      </c>
      <c r="C25" s="49" t="s">
        <v>26</v>
      </c>
      <c r="D25" s="16">
        <v>844767</v>
      </c>
      <c r="E25" s="16">
        <v>966793</v>
      </c>
      <c r="F25" s="16">
        <v>1024778</v>
      </c>
      <c r="G25" s="16">
        <v>825152</v>
      </c>
      <c r="H25" s="17">
        <v>518285</v>
      </c>
      <c r="I25" s="16">
        <v>586320</v>
      </c>
      <c r="J25" s="17">
        <v>690169</v>
      </c>
      <c r="K25" s="16">
        <v>668827</v>
      </c>
      <c r="L25" s="16">
        <v>748789</v>
      </c>
      <c r="M25" s="17">
        <v>781320</v>
      </c>
      <c r="N25" s="16">
        <v>705409</v>
      </c>
      <c r="O25" s="46">
        <v>899262</v>
      </c>
      <c r="P25" s="19">
        <f t="shared" si="2"/>
        <v>9259871</v>
      </c>
      <c r="R25" s="13"/>
      <c r="S25" s="13"/>
      <c r="T25" s="12"/>
    </row>
    <row r="26" spans="1:25" s="4" customFormat="1">
      <c r="A26" s="37">
        <v>8</v>
      </c>
      <c r="B26" s="1" t="s">
        <v>43</v>
      </c>
      <c r="C26" s="49" t="s">
        <v>26</v>
      </c>
      <c r="D26" s="18">
        <v>6651</v>
      </c>
      <c r="E26" s="16">
        <v>8142</v>
      </c>
      <c r="F26" s="16">
        <v>11681</v>
      </c>
      <c r="G26" s="16">
        <v>9166</v>
      </c>
      <c r="H26" s="16">
        <v>6966</v>
      </c>
      <c r="I26" s="16">
        <f>4496+9950</f>
        <v>14446</v>
      </c>
      <c r="J26" s="17">
        <v>14884</v>
      </c>
      <c r="K26" s="16">
        <f>2485+4050+16800</f>
        <v>23335</v>
      </c>
      <c r="L26" s="16">
        <f>24950+2918</f>
        <v>27868</v>
      </c>
      <c r="M26" s="17">
        <v>35647</v>
      </c>
      <c r="N26" s="16">
        <v>55875</v>
      </c>
      <c r="O26" s="46">
        <f>32739+1367-1367</f>
        <v>32739</v>
      </c>
      <c r="P26" s="19">
        <f t="shared" si="2"/>
        <v>247400</v>
      </c>
      <c r="R26" s="13"/>
      <c r="S26" s="12"/>
      <c r="T26" s="12"/>
    </row>
    <row r="27" spans="1:25" s="4" customFormat="1">
      <c r="A27" s="37" t="s">
        <v>42</v>
      </c>
      <c r="B27" s="1" t="s">
        <v>23</v>
      </c>
      <c r="C27" s="49" t="s">
        <v>26</v>
      </c>
      <c r="D27" s="18">
        <v>21270</v>
      </c>
      <c r="E27" s="16">
        <v>20490</v>
      </c>
      <c r="F27" s="16">
        <v>32184</v>
      </c>
      <c r="G27" s="16">
        <v>260</v>
      </c>
      <c r="H27" s="16">
        <v>130</v>
      </c>
      <c r="I27" s="16">
        <v>200</v>
      </c>
      <c r="J27" s="17">
        <v>100</v>
      </c>
      <c r="K27" s="16">
        <v>140</v>
      </c>
      <c r="L27" s="16">
        <v>240</v>
      </c>
      <c r="M27" s="17">
        <v>450</v>
      </c>
      <c r="N27" s="16">
        <v>2760</v>
      </c>
      <c r="O27" s="47">
        <v>31680</v>
      </c>
      <c r="P27" s="19">
        <f t="shared" ref="P27:P28" si="3">SUM(D27:O27)</f>
        <v>109904</v>
      </c>
      <c r="Q27" s="8"/>
      <c r="R27" s="13"/>
      <c r="S27" s="12"/>
      <c r="T27" s="12"/>
    </row>
    <row r="28" spans="1:25" s="4" customFormat="1">
      <c r="A28" s="37" t="s">
        <v>41</v>
      </c>
      <c r="B28" s="1" t="s">
        <v>23</v>
      </c>
      <c r="C28" s="49" t="s">
        <v>25</v>
      </c>
      <c r="D28" s="18">
        <f>532141+49429</f>
        <v>581570</v>
      </c>
      <c r="E28" s="16">
        <f>470604+45064</f>
        <v>515668</v>
      </c>
      <c r="F28" s="16">
        <f>414498+47075</f>
        <v>461573</v>
      </c>
      <c r="G28" s="16">
        <f>52208+338213</f>
        <v>390421</v>
      </c>
      <c r="H28" s="16">
        <f>306809+46489</f>
        <v>353298</v>
      </c>
      <c r="I28" s="16">
        <f>41392+337980</f>
        <v>379372</v>
      </c>
      <c r="J28" s="17">
        <f>422463+46110</f>
        <v>468573</v>
      </c>
      <c r="K28" s="16">
        <f>18600+22095+312560</f>
        <v>353255</v>
      </c>
      <c r="L28" s="16">
        <f>343945+18210+39447</f>
        <v>401602</v>
      </c>
      <c r="M28" s="17">
        <f>350497+55168</f>
        <v>405665</v>
      </c>
      <c r="N28" s="16">
        <f>57723+338065</f>
        <v>395788</v>
      </c>
      <c r="O28" s="47">
        <v>568874</v>
      </c>
      <c r="P28" s="19">
        <f t="shared" si="3"/>
        <v>5275659</v>
      </c>
      <c r="R28" s="13"/>
      <c r="S28" s="12"/>
      <c r="T28" s="12"/>
    </row>
    <row r="29" spans="1:25">
      <c r="A29" s="39"/>
      <c r="B29" s="6" t="s">
        <v>24</v>
      </c>
      <c r="C29" s="48"/>
      <c r="D29" s="34">
        <f>SUM(D16:D28)</f>
        <v>11994814</v>
      </c>
      <c r="E29" s="34">
        <f>SUM(E16:E28)</f>
        <v>10765992</v>
      </c>
      <c r="F29" s="34">
        <f t="shared" ref="F29:O29" si="4">SUM(F16:F28)</f>
        <v>10138491.000000004</v>
      </c>
      <c r="G29" s="34">
        <f>SUM(G16:G28)</f>
        <v>8612884</v>
      </c>
      <c r="H29" s="34">
        <f t="shared" si="4"/>
        <v>7447919.9999999935</v>
      </c>
      <c r="I29" s="34">
        <f t="shared" si="4"/>
        <v>7110603</v>
      </c>
      <c r="J29" s="34">
        <f t="shared" si="4"/>
        <v>7808754</v>
      </c>
      <c r="K29" s="34">
        <f t="shared" si="4"/>
        <v>7267057.2499999963</v>
      </c>
      <c r="L29" s="34">
        <f t="shared" si="4"/>
        <v>9546255</v>
      </c>
      <c r="M29" s="34">
        <f t="shared" si="4"/>
        <v>9760394</v>
      </c>
      <c r="N29" s="34">
        <f t="shared" si="4"/>
        <v>11044492</v>
      </c>
      <c r="O29" s="34">
        <f t="shared" si="4"/>
        <v>12221945</v>
      </c>
      <c r="P29" s="34">
        <f>SUM(P16:P28)</f>
        <v>113719601.25</v>
      </c>
      <c r="R29" s="11"/>
      <c r="S29" s="12"/>
      <c r="T29" s="12"/>
    </row>
    <row r="30" spans="1:25" s="4" customFormat="1" ht="30" customHeight="1">
      <c r="A30" s="53" t="s">
        <v>32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25" s="4" customFormat="1">
      <c r="A31" s="38" t="s">
        <v>0</v>
      </c>
      <c r="B31" s="3" t="s">
        <v>1</v>
      </c>
      <c r="C31" s="48"/>
      <c r="D31" s="5" t="s">
        <v>10</v>
      </c>
      <c r="E31" s="5" t="s">
        <v>11</v>
      </c>
      <c r="F31" s="5" t="s">
        <v>2</v>
      </c>
      <c r="G31" s="5" t="s">
        <v>12</v>
      </c>
      <c r="H31" s="5" t="s">
        <v>3</v>
      </c>
      <c r="I31" s="5" t="s">
        <v>4</v>
      </c>
      <c r="J31" s="5" t="s">
        <v>22</v>
      </c>
      <c r="K31" s="5" t="s">
        <v>16</v>
      </c>
      <c r="L31" s="5" t="s">
        <v>17</v>
      </c>
      <c r="M31" s="5" t="s">
        <v>18</v>
      </c>
      <c r="N31" s="5" t="s">
        <v>19</v>
      </c>
      <c r="O31" s="5" t="s">
        <v>20</v>
      </c>
      <c r="P31" s="5" t="s">
        <v>5</v>
      </c>
    </row>
    <row r="32" spans="1:25" s="4" customFormat="1">
      <c r="A32" s="37" t="s">
        <v>35</v>
      </c>
      <c r="B32" s="1" t="s">
        <v>6</v>
      </c>
      <c r="C32" s="49"/>
      <c r="D32" s="17">
        <f>D3-D16</f>
        <v>13496</v>
      </c>
      <c r="E32" s="17">
        <f>E3-E16</f>
        <v>11936</v>
      </c>
      <c r="F32" s="17">
        <f>F3-F16</f>
        <v>12801</v>
      </c>
      <c r="G32" s="17">
        <f>G3-G16</f>
        <v>12742</v>
      </c>
      <c r="H32" s="17">
        <f>H3-H16</f>
        <v>12654</v>
      </c>
      <c r="I32" s="17">
        <f>I3-I16</f>
        <v>12706</v>
      </c>
      <c r="J32" s="17">
        <f>J3-J16</f>
        <v>13187</v>
      </c>
      <c r="K32" s="17">
        <f>K3-K16</f>
        <v>12686</v>
      </c>
      <c r="L32" s="17">
        <f>L3-L16</f>
        <v>13387</v>
      </c>
      <c r="M32" s="17">
        <f>M3-M16</f>
        <v>12621</v>
      </c>
      <c r="N32" s="17">
        <f>N3-N16</f>
        <v>13505</v>
      </c>
      <c r="O32" s="17">
        <f>O3-O16</f>
        <v>13554</v>
      </c>
      <c r="P32" s="24">
        <f t="shared" ref="P32:P41" si="5">SUM(D32:O32)</f>
        <v>155275</v>
      </c>
      <c r="T32" s="43"/>
    </row>
    <row r="33" spans="1:20" s="4" customFormat="1">
      <c r="A33" s="37" t="s">
        <v>39</v>
      </c>
      <c r="B33" s="1" t="s">
        <v>21</v>
      </c>
      <c r="C33" s="49"/>
      <c r="D33" s="17">
        <f>D4-D17</f>
        <v>-2573</v>
      </c>
      <c r="E33" s="17">
        <f>E4-E17</f>
        <v>2306</v>
      </c>
      <c r="F33" s="17">
        <f>F4-F17</f>
        <v>-51214</v>
      </c>
      <c r="G33" s="17">
        <f>G4-G17</f>
        <v>-31855</v>
      </c>
      <c r="H33" s="17">
        <f>H4-H17</f>
        <v>60792</v>
      </c>
      <c r="I33" s="17">
        <f>I4-I17</f>
        <v>26699</v>
      </c>
      <c r="J33" s="17">
        <f>J4-J17</f>
        <v>37205</v>
      </c>
      <c r="K33" s="17">
        <f>K4-K17</f>
        <v>40999</v>
      </c>
      <c r="L33" s="17">
        <f>L4-L17</f>
        <v>30238</v>
      </c>
      <c r="M33" s="17">
        <f>M4-M17</f>
        <v>21302</v>
      </c>
      <c r="N33" s="17">
        <f>N4-N17</f>
        <v>29351</v>
      </c>
      <c r="O33" s="17">
        <f>O4-O17</f>
        <v>30528</v>
      </c>
      <c r="P33" s="24">
        <f t="shared" si="5"/>
        <v>193778</v>
      </c>
      <c r="T33" s="43"/>
    </row>
    <row r="34" spans="1:20" s="4" customFormat="1">
      <c r="A34" s="37">
        <v>2</v>
      </c>
      <c r="B34" s="1" t="s">
        <v>8</v>
      </c>
      <c r="C34" s="49"/>
      <c r="D34" s="17">
        <f>D5-D18</f>
        <v>133854</v>
      </c>
      <c r="E34" s="17">
        <f>E5-E18</f>
        <v>102862</v>
      </c>
      <c r="F34" s="17">
        <f>F5-F18</f>
        <v>83746</v>
      </c>
      <c r="G34" s="17">
        <f>G5-G18</f>
        <v>60237</v>
      </c>
      <c r="H34" s="17">
        <f>H5-H18</f>
        <v>35845</v>
      </c>
      <c r="I34" s="17">
        <f>I5-I18</f>
        <v>14773</v>
      </c>
      <c r="J34" s="17">
        <f>J5-J18</f>
        <v>13773</v>
      </c>
      <c r="K34" s="17">
        <f>K5-K18</f>
        <v>18788</v>
      </c>
      <c r="L34" s="17">
        <f>L5-L18</f>
        <v>82588</v>
      </c>
      <c r="M34" s="17">
        <f>M5-M18</f>
        <v>92372</v>
      </c>
      <c r="N34" s="17">
        <f>N5-N18</f>
        <v>195499</v>
      </c>
      <c r="O34" s="17">
        <f>O5-O18</f>
        <v>-84942</v>
      </c>
      <c r="P34" s="24">
        <f t="shared" si="5"/>
        <v>749395</v>
      </c>
      <c r="R34" s="8"/>
      <c r="S34" s="8"/>
      <c r="T34" s="15"/>
    </row>
    <row r="35" spans="1:20" s="4" customFormat="1">
      <c r="A35" s="37">
        <v>3</v>
      </c>
      <c r="B35" s="1" t="s">
        <v>44</v>
      </c>
      <c r="C35" s="49"/>
      <c r="D35" s="17">
        <f>D6-D19-D20</f>
        <v>-33960</v>
      </c>
      <c r="E35" s="17">
        <f>E6-E19-E20</f>
        <v>24695</v>
      </c>
      <c r="F35" s="17">
        <f>F6-F19-F20</f>
        <v>28039</v>
      </c>
      <c r="G35" s="17">
        <f>G6-G19-G20</f>
        <v>97776</v>
      </c>
      <c r="H35" s="17">
        <f>H6-H19-H20</f>
        <v>-41716</v>
      </c>
      <c r="I35" s="17">
        <f>I6-I19-I20</f>
        <v>24765</v>
      </c>
      <c r="J35" s="17">
        <f>J6-J19-J20</f>
        <v>-26662</v>
      </c>
      <c r="K35" s="17">
        <f>K6-K19-K20</f>
        <v>87400</v>
      </c>
      <c r="L35" s="17">
        <f>L6-L19-L20</f>
        <v>23498</v>
      </c>
      <c r="M35" s="17">
        <f>M6-M19-M20</f>
        <v>24322</v>
      </c>
      <c r="N35" s="17">
        <f>N6-N19-N20</f>
        <v>30513</v>
      </c>
      <c r="O35" s="17">
        <f>O6-O19-O20</f>
        <v>57468</v>
      </c>
      <c r="P35" s="24">
        <f t="shared" si="5"/>
        <v>296138</v>
      </c>
      <c r="T35" s="43"/>
    </row>
    <row r="36" spans="1:20" s="4" customFormat="1">
      <c r="A36" s="37">
        <v>4</v>
      </c>
      <c r="B36" s="1" t="s">
        <v>9</v>
      </c>
      <c r="C36" s="49"/>
      <c r="D36" s="17">
        <f>D7-D21</f>
        <v>4040</v>
      </c>
      <c r="E36" s="17">
        <f>E7-E21</f>
        <v>4802</v>
      </c>
      <c r="F36" s="17">
        <f>F7-F21</f>
        <v>4466</v>
      </c>
      <c r="G36" s="17">
        <f>G7-G21</f>
        <v>-244</v>
      </c>
      <c r="H36" s="17">
        <f>H7-H21</f>
        <v>7844</v>
      </c>
      <c r="I36" s="17">
        <f>I7-I21</f>
        <v>3298</v>
      </c>
      <c r="J36" s="17">
        <f>J7-J21</f>
        <v>3332</v>
      </c>
      <c r="K36" s="17">
        <f>K7-K21</f>
        <v>2944</v>
      </c>
      <c r="L36" s="17">
        <f>L7-L21</f>
        <v>4587</v>
      </c>
      <c r="M36" s="17">
        <f>M7-M21</f>
        <v>5016</v>
      </c>
      <c r="N36" s="17">
        <f>N7-N21</f>
        <v>4427</v>
      </c>
      <c r="O36" s="17">
        <f>O7-O21</f>
        <v>4716</v>
      </c>
      <c r="P36" s="24">
        <f t="shared" si="5"/>
        <v>49228</v>
      </c>
      <c r="T36" s="43"/>
    </row>
    <row r="37" spans="1:20" s="4" customFormat="1">
      <c r="A37" s="37" t="s">
        <v>37</v>
      </c>
      <c r="B37" s="2" t="s">
        <v>28</v>
      </c>
      <c r="C37" s="50"/>
      <c r="D37" s="17">
        <f>D8-D22</f>
        <v>13300</v>
      </c>
      <c r="E37" s="17">
        <f>E8-E22</f>
        <v>11222</v>
      </c>
      <c r="F37" s="17">
        <f>F8-F22</f>
        <v>11840.999999996973</v>
      </c>
      <c r="G37" s="17">
        <f>G8-G22</f>
        <v>-20255</v>
      </c>
      <c r="H37" s="17">
        <f>H8-H22</f>
        <v>45513.000000003842</v>
      </c>
      <c r="I37" s="17">
        <f>I8-I22</f>
        <v>15942</v>
      </c>
      <c r="J37" s="17">
        <f>J8-J22</f>
        <v>17416</v>
      </c>
      <c r="K37" s="17">
        <f>K8-K22</f>
        <v>14850.750000004657</v>
      </c>
      <c r="L37" s="17">
        <f>L8-L22</f>
        <v>11596</v>
      </c>
      <c r="M37" s="17">
        <f>M8-M22</f>
        <v>12520</v>
      </c>
      <c r="N37" s="17">
        <f>N8-N22</f>
        <v>12418</v>
      </c>
      <c r="O37" s="17">
        <f>O8-O22</f>
        <v>12425</v>
      </c>
      <c r="P37" s="24">
        <f t="shared" si="5"/>
        <v>158788.75000000547</v>
      </c>
      <c r="T37" s="43"/>
    </row>
    <row r="38" spans="1:20" s="4" customFormat="1">
      <c r="A38" s="37" t="s">
        <v>38</v>
      </c>
      <c r="B38" s="2" t="s">
        <v>34</v>
      </c>
      <c r="C38" s="50"/>
      <c r="D38" s="17">
        <f>D9-D23</f>
        <v>18714</v>
      </c>
      <c r="E38" s="17">
        <f>E9-E23</f>
        <v>17403</v>
      </c>
      <c r="F38" s="17">
        <f>F9-F23</f>
        <v>19025</v>
      </c>
      <c r="G38" s="17">
        <f>G9-G23</f>
        <v>-35884</v>
      </c>
      <c r="H38" s="17">
        <f>H9-H23</f>
        <v>76086.000000002678</v>
      </c>
      <c r="I38" s="17">
        <f>I9-I23</f>
        <v>27659</v>
      </c>
      <c r="J38" s="17">
        <f>J9-J23</f>
        <v>31204</v>
      </c>
      <c r="K38" s="17">
        <f>K9-K23</f>
        <v>27317.999999998836</v>
      </c>
      <c r="L38" s="17">
        <f>L9-L23</f>
        <v>20497</v>
      </c>
      <c r="M38" s="17">
        <f>M9-M23</f>
        <v>19110</v>
      </c>
      <c r="N38" s="17">
        <f>N9-N23</f>
        <v>17790</v>
      </c>
      <c r="O38" s="17">
        <f>O9-O23</f>
        <v>19316</v>
      </c>
      <c r="P38" s="24">
        <f t="shared" si="5"/>
        <v>258238.00000000151</v>
      </c>
      <c r="T38" s="43"/>
    </row>
    <row r="39" spans="1:20" s="4" customFormat="1">
      <c r="A39" s="37">
        <v>6</v>
      </c>
      <c r="B39" s="1" t="s">
        <v>7</v>
      </c>
      <c r="C39" s="49"/>
      <c r="D39" s="17">
        <f>D10-D24</f>
        <v>2945</v>
      </c>
      <c r="E39" s="17">
        <f>E10-E24</f>
        <v>4088</v>
      </c>
      <c r="F39" s="17">
        <f>F10-F24</f>
        <v>3991</v>
      </c>
      <c r="G39" s="17">
        <f>G10-G24</f>
        <v>3575</v>
      </c>
      <c r="H39" s="17">
        <f>H10-H24</f>
        <v>3518</v>
      </c>
      <c r="I39" s="17">
        <f>I10-I24</f>
        <v>4144</v>
      </c>
      <c r="J39" s="17">
        <f>J10-J24</f>
        <v>4643</v>
      </c>
      <c r="K39" s="17">
        <f>K10-K24</f>
        <v>4152</v>
      </c>
      <c r="L39" s="17">
        <f>L10-L24</f>
        <v>3437</v>
      </c>
      <c r="M39" s="17">
        <f>M10-M24</f>
        <v>3247</v>
      </c>
      <c r="N39" s="17">
        <f>N10-N24</f>
        <v>3234</v>
      </c>
      <c r="O39" s="17">
        <f>O10-O24</f>
        <v>3742</v>
      </c>
      <c r="P39" s="24">
        <f t="shared" si="5"/>
        <v>44716</v>
      </c>
      <c r="T39" s="43"/>
    </row>
    <row r="40" spans="1:20" s="4" customFormat="1">
      <c r="A40" s="37">
        <v>7</v>
      </c>
      <c r="B40" s="1" t="s">
        <v>45</v>
      </c>
      <c r="C40" s="49"/>
      <c r="D40" s="17">
        <f>D11-D25-D26</f>
        <v>16686</v>
      </c>
      <c r="E40" s="17">
        <f>E11-E25-E26</f>
        <v>16809</v>
      </c>
      <c r="F40" s="17">
        <f>F11-F25-F26</f>
        <v>17005</v>
      </c>
      <c r="G40" s="17">
        <f>G11-G25-G26</f>
        <v>16098</v>
      </c>
      <c r="H40" s="17">
        <f>H11-H25-H26</f>
        <v>12317</v>
      </c>
      <c r="I40" s="17">
        <f>I11-I25-I26</f>
        <v>14482</v>
      </c>
      <c r="J40" s="17">
        <f>J11-J25-J26</f>
        <v>9387</v>
      </c>
      <c r="K40" s="17">
        <f>K11-K25-K26</f>
        <v>-14922</v>
      </c>
      <c r="L40" s="17">
        <f>L11-L25-L26</f>
        <v>15327</v>
      </c>
      <c r="M40" s="17">
        <f>M11-M25-M26</f>
        <v>16273</v>
      </c>
      <c r="N40" s="17">
        <f>N11-N25-N26</f>
        <v>13428</v>
      </c>
      <c r="O40" s="17">
        <f>O11-O25-O26</f>
        <v>16919</v>
      </c>
      <c r="P40" s="24">
        <f t="shared" si="5"/>
        <v>149809</v>
      </c>
      <c r="T40" s="43"/>
    </row>
    <row r="41" spans="1:20" s="4" customFormat="1">
      <c r="A41" s="37">
        <v>9</v>
      </c>
      <c r="B41" s="1" t="s">
        <v>23</v>
      </c>
      <c r="C41" s="49"/>
      <c r="D41" s="17">
        <f>D12-D27-D28</f>
        <v>-54774</v>
      </c>
      <c r="E41" s="17">
        <f>E12-E27-E28</f>
        <v>29070</v>
      </c>
      <c r="F41" s="17">
        <f>F12-F27-F28</f>
        <v>18821</v>
      </c>
      <c r="G41" s="17">
        <f>G12-G27-G28</f>
        <v>52132</v>
      </c>
      <c r="H41" s="17">
        <f>H12-H27-H28</f>
        <v>-69262</v>
      </c>
      <c r="I41" s="17">
        <f>I12-I27-I28</f>
        <v>134959</v>
      </c>
      <c r="J41" s="17">
        <f>J12-J27-J28</f>
        <v>-31794</v>
      </c>
      <c r="K41" s="17">
        <f>K12-K27-K28</f>
        <v>24305</v>
      </c>
      <c r="L41" s="17">
        <f>L12-L27-L28</f>
        <v>7118</v>
      </c>
      <c r="M41" s="17">
        <f>M12-M27-M28</f>
        <v>61615</v>
      </c>
      <c r="N41" s="17">
        <f>N12-N27-N28</f>
        <v>122192</v>
      </c>
      <c r="O41" s="17">
        <f>O12-O27-O28</f>
        <v>45826</v>
      </c>
      <c r="P41" s="24">
        <f t="shared" si="5"/>
        <v>340208</v>
      </c>
      <c r="T41" s="43"/>
    </row>
    <row r="42" spans="1:20" s="4" customFormat="1">
      <c r="A42" s="39"/>
      <c r="B42" s="6" t="s">
        <v>24</v>
      </c>
      <c r="C42" s="48"/>
      <c r="D42" s="31">
        <f t="shared" ref="D42:O42" si="6">SUM(D32:D41)</f>
        <v>111728</v>
      </c>
      <c r="E42" s="31">
        <f t="shared" si="6"/>
        <v>225193</v>
      </c>
      <c r="F42" s="31">
        <f t="shared" si="6"/>
        <v>148520.99999999697</v>
      </c>
      <c r="G42" s="31">
        <f t="shared" si="6"/>
        <v>154322</v>
      </c>
      <c r="H42" s="31">
        <f t="shared" si="6"/>
        <v>143591.00000000652</v>
      </c>
      <c r="I42" s="31">
        <f t="shared" si="6"/>
        <v>279427</v>
      </c>
      <c r="J42" s="31">
        <f t="shared" si="6"/>
        <v>71691</v>
      </c>
      <c r="K42" s="31">
        <f t="shared" si="6"/>
        <v>218520.75000000349</v>
      </c>
      <c r="L42" s="31">
        <f t="shared" si="6"/>
        <v>212273</v>
      </c>
      <c r="M42" s="31">
        <f t="shared" si="6"/>
        <v>268398</v>
      </c>
      <c r="N42" s="31">
        <f t="shared" si="6"/>
        <v>442357</v>
      </c>
      <c r="O42" s="31">
        <f t="shared" si="6"/>
        <v>119552</v>
      </c>
      <c r="P42" s="32">
        <f>SUM(P32:P41)</f>
        <v>2395573.750000007</v>
      </c>
      <c r="T42" s="44"/>
    </row>
    <row r="43" spans="1:20" ht="29.25" customHeight="1">
      <c r="A43" s="53" t="s">
        <v>33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20">
      <c r="A44" s="38" t="s">
        <v>0</v>
      </c>
      <c r="B44" s="3" t="s">
        <v>1</v>
      </c>
      <c r="C44" s="48"/>
      <c r="D44" s="9" t="s">
        <v>10</v>
      </c>
      <c r="E44" s="9" t="s">
        <v>11</v>
      </c>
      <c r="F44" s="9" t="s">
        <v>2</v>
      </c>
      <c r="G44" s="9" t="s">
        <v>12</v>
      </c>
      <c r="H44" s="9" t="s">
        <v>3</v>
      </c>
      <c r="I44" s="9" t="s">
        <v>4</v>
      </c>
      <c r="J44" s="5" t="s">
        <v>22</v>
      </c>
      <c r="K44" s="9" t="s">
        <v>16</v>
      </c>
      <c r="L44" s="9" t="s">
        <v>17</v>
      </c>
      <c r="M44" s="9" t="s">
        <v>18</v>
      </c>
      <c r="N44" s="9" t="s">
        <v>19</v>
      </c>
      <c r="O44" s="9" t="s">
        <v>20</v>
      </c>
      <c r="P44" s="9" t="s">
        <v>5</v>
      </c>
    </row>
    <row r="45" spans="1:20">
      <c r="A45" s="37" t="s">
        <v>35</v>
      </c>
      <c r="B45" s="1" t="s">
        <v>6</v>
      </c>
      <c r="C45" s="49"/>
      <c r="D45" s="29">
        <f>D32/D3*100</f>
        <v>2.679904686258936</v>
      </c>
      <c r="E45" s="29">
        <f>E32/E3*100</f>
        <v>2.6800790371834022</v>
      </c>
      <c r="F45" s="29">
        <f>F32/F3*100</f>
        <v>2.6800519219495853</v>
      </c>
      <c r="G45" s="29">
        <f>G32/G3*100</f>
        <v>2.6800437489483424</v>
      </c>
      <c r="H45" s="29">
        <f>H32/H3*100</f>
        <v>2.6800237207726196</v>
      </c>
      <c r="I45" s="29">
        <f>I32/I3*100</f>
        <v>2.6799122584999577</v>
      </c>
      <c r="J45" s="29">
        <f>J32/J3*100</f>
        <v>2.6800666612470532</v>
      </c>
      <c r="K45" s="29">
        <f>K32/K3*100</f>
        <v>2.6799898597262128</v>
      </c>
      <c r="L45" s="29">
        <f>L32/L3*100</f>
        <v>2.6801873948906865</v>
      </c>
      <c r="M45" s="29">
        <f>M32/M3*100</f>
        <v>2.6800730485008071</v>
      </c>
      <c r="N45" s="29">
        <f>N32/N3*100</f>
        <v>2.6799888871249404</v>
      </c>
      <c r="O45" s="29">
        <f>O32/O3*100</f>
        <v>2.6799272382157544</v>
      </c>
      <c r="P45" s="30">
        <f>P32/P3*100</f>
        <v>2.6800200214021888</v>
      </c>
      <c r="Q45" s="14"/>
    </row>
    <row r="46" spans="1:20">
      <c r="A46" s="37" t="s">
        <v>39</v>
      </c>
      <c r="B46" s="1" t="s">
        <v>21</v>
      </c>
      <c r="C46" s="49"/>
      <c r="D46" s="29">
        <f>D33/D4*100</f>
        <v>-0.24767915105636651</v>
      </c>
      <c r="E46" s="29">
        <f>E33/E4*100</f>
        <v>0.21008709595131372</v>
      </c>
      <c r="F46" s="29">
        <f>F33/F4*100</f>
        <v>-4.8685841616536498</v>
      </c>
      <c r="G46" s="29">
        <f>G33/G4*100</f>
        <v>-2.7728451802719314</v>
      </c>
      <c r="H46" s="29">
        <f>H33/H4*100</f>
        <v>5.3026576090938589</v>
      </c>
      <c r="I46" s="29">
        <f>I33/I4*100</f>
        <v>2.2389549139773042</v>
      </c>
      <c r="J46" s="29">
        <f>J33/J4*100</f>
        <v>2.8242090241088236</v>
      </c>
      <c r="K46" s="29">
        <f>K33/K4*100</f>
        <v>3.3703865681064871</v>
      </c>
      <c r="L46" s="29">
        <f>L33/L4*100</f>
        <v>2.6068589754642479</v>
      </c>
      <c r="M46" s="29">
        <f>M33/M4*100</f>
        <v>1.7832686505690853</v>
      </c>
      <c r="N46" s="29">
        <f>N33/N4*100</f>
        <v>2.6562952505068056</v>
      </c>
      <c r="O46" s="29">
        <f>O33/O4*100</f>
        <v>2.9721593719210384</v>
      </c>
      <c r="P46" s="30">
        <f>P33/P4*100</f>
        <v>1.4147952694622146</v>
      </c>
    </row>
    <row r="47" spans="1:20">
      <c r="A47" s="37">
        <v>2</v>
      </c>
      <c r="B47" s="1" t="s">
        <v>8</v>
      </c>
      <c r="C47" s="49"/>
      <c r="D47" s="29">
        <f>D34/D5*100</f>
        <v>2.1695255680307874</v>
      </c>
      <c r="E47" s="29">
        <f>E34/E5*100</f>
        <v>2.1282587164114193</v>
      </c>
      <c r="F47" s="29">
        <f>F34/F5*100</f>
        <v>2.1018466765769812</v>
      </c>
      <c r="G47" s="29">
        <f>G34/G5*100</f>
        <v>2.0709571949921868</v>
      </c>
      <c r="H47" s="29">
        <f>H34/H5*100</f>
        <v>1.9315068124075536</v>
      </c>
      <c r="I47" s="29">
        <f>I34/I5*100</f>
        <v>1.5700907959498394</v>
      </c>
      <c r="J47" s="29">
        <f>J34/J5*100</f>
        <v>1.5120127785005022</v>
      </c>
      <c r="K47" s="29">
        <f>K34/K5*100</f>
        <v>1.6850103317644356</v>
      </c>
      <c r="L47" s="29">
        <f>L34/L5*100</f>
        <v>2.138965967888057</v>
      </c>
      <c r="M47" s="29">
        <f>M34/M5*100</f>
        <v>2.1562031105421742</v>
      </c>
      <c r="N47" s="29">
        <f>N34/N5*100</f>
        <v>3.3519178554748499</v>
      </c>
      <c r="O47" s="29">
        <f>O34/O5*100</f>
        <v>-1.3414100297333098</v>
      </c>
      <c r="P47" s="30">
        <f>P34/P5*100</f>
        <v>1.7416272466130422</v>
      </c>
    </row>
    <row r="48" spans="1:20">
      <c r="A48" s="37">
        <v>3</v>
      </c>
      <c r="B48" s="1" t="s">
        <v>44</v>
      </c>
      <c r="C48" s="49"/>
      <c r="D48" s="29">
        <f>D35/D6*100</f>
        <v>-3.2579289702411787</v>
      </c>
      <c r="E48" s="29">
        <f>E35/E6*100</f>
        <v>2.3760613859957185</v>
      </c>
      <c r="F48" s="29">
        <f>F35/F6*100</f>
        <v>2.4956409281908005</v>
      </c>
      <c r="G48" s="29">
        <f>G35/G6*100</f>
        <v>9.265092161968548</v>
      </c>
      <c r="H48" s="29">
        <f>H35/H6*100</f>
        <v>-3.9163922175364547</v>
      </c>
      <c r="I48" s="29">
        <f>I35/I6*100</f>
        <v>2.2986425339366514</v>
      </c>
      <c r="J48" s="29">
        <f>J35/J6*100</f>
        <v>-2.333474533252581</v>
      </c>
      <c r="K48" s="29">
        <f>K35/K6*100</f>
        <v>7.9007078094067236</v>
      </c>
      <c r="L48" s="29">
        <f>L35/L6*100</f>
        <v>2.3871808651676605</v>
      </c>
      <c r="M48" s="29">
        <f>M35/M6*100</f>
        <v>3.204640021503053</v>
      </c>
      <c r="N48" s="29">
        <f>N35/N6*100</f>
        <v>3.7652102128226672</v>
      </c>
      <c r="O48" s="29">
        <f>O35/O6*100</f>
        <v>7.3347985572394565</v>
      </c>
      <c r="P48" s="30">
        <f>P35/P6*100</f>
        <v>2.4700621590077181</v>
      </c>
    </row>
    <row r="49" spans="1:16">
      <c r="A49" s="37">
        <v>4</v>
      </c>
      <c r="B49" s="1" t="s">
        <v>9</v>
      </c>
      <c r="C49" s="49"/>
      <c r="D49" s="29">
        <f>D36/D7*100</f>
        <v>2.5476100390969858</v>
      </c>
      <c r="E49" s="29">
        <f>E36/E7*100</f>
        <v>2.5831091984938137</v>
      </c>
      <c r="F49" s="29">
        <f>F36/F7*100</f>
        <v>2.572284299043889</v>
      </c>
      <c r="G49" s="29">
        <f>G36/G7*100</f>
        <v>-0.16528925619834711</v>
      </c>
      <c r="H49" s="29">
        <f>H36/H7*100</f>
        <v>5.3208519875186546</v>
      </c>
      <c r="I49" s="29">
        <f>I36/I7*100</f>
        <v>2.5494743351886209</v>
      </c>
      <c r="J49" s="29">
        <f>J36/J7*100</f>
        <v>2.5396341463414633</v>
      </c>
      <c r="K49" s="29">
        <f>K36/K7*100</f>
        <v>2.2818167725933964</v>
      </c>
      <c r="L49" s="29">
        <f>L36/L7*100</f>
        <v>2.5364963503649638</v>
      </c>
      <c r="M49" s="29">
        <f>M36/M7*100</f>
        <v>2.5799814833864829</v>
      </c>
      <c r="N49" s="29">
        <f>N36/N7*100</f>
        <v>2.5840532337146858</v>
      </c>
      <c r="O49" s="29">
        <f>O36/O7*100</f>
        <v>2.5675087108013939</v>
      </c>
      <c r="P49" s="30">
        <f>P36/P7*100</f>
        <v>2.5467413009963891</v>
      </c>
    </row>
    <row r="50" spans="1:16">
      <c r="A50" s="37" t="s">
        <v>37</v>
      </c>
      <c r="B50" s="2" t="s">
        <v>28</v>
      </c>
      <c r="C50" s="50"/>
      <c r="D50" s="29">
        <f>D37/D8*100</f>
        <v>2.5000469933645371</v>
      </c>
      <c r="E50" s="29">
        <f>E37/E8*100</f>
        <v>2.5001113933074901</v>
      </c>
      <c r="F50" s="29">
        <f>F37/F8*100</f>
        <v>2.499999999999361</v>
      </c>
      <c r="G50" s="29">
        <f>G37/G8*100</f>
        <v>-4.6977920029687352</v>
      </c>
      <c r="H50" s="29">
        <f>H37/H8*100</f>
        <v>7.8585858585865225</v>
      </c>
      <c r="I50" s="29">
        <f>I37/I8*100</f>
        <v>2.5</v>
      </c>
      <c r="J50" s="29">
        <f>J37/J8*100</f>
        <v>2.5000358870562565</v>
      </c>
      <c r="K50" s="29">
        <f>K37/K8*100</f>
        <v>2.5000000000007838</v>
      </c>
      <c r="L50" s="29">
        <f>L37/L8*100</f>
        <v>2.4998922088561204</v>
      </c>
      <c r="M50" s="29">
        <f>M37/M8*100</f>
        <v>2.5001996964613786</v>
      </c>
      <c r="N50" s="29">
        <f>N37/N8*100</f>
        <v>2.5000503311791591</v>
      </c>
      <c r="O50" s="29">
        <f>O37/O8*100</f>
        <v>2.4999496992012231</v>
      </c>
      <c r="P50" s="30">
        <f>P37/P8*100</f>
        <v>2.5000275526334881</v>
      </c>
    </row>
    <row r="51" spans="1:16" s="4" customFormat="1">
      <c r="A51" s="37" t="s">
        <v>38</v>
      </c>
      <c r="B51" s="2" t="s">
        <v>34</v>
      </c>
      <c r="C51" s="50"/>
      <c r="D51" s="29">
        <f>D38/D9*100</f>
        <v>2.5</v>
      </c>
      <c r="E51" s="29">
        <f>E38/E9*100</f>
        <v>2.5</v>
      </c>
      <c r="F51" s="29">
        <f>F38/F9*100</f>
        <v>2.5</v>
      </c>
      <c r="G51" s="29">
        <f>G38/G9*100</f>
        <v>-5.1242360198777632</v>
      </c>
      <c r="H51" s="29">
        <f>H38/H9*100</f>
        <v>8.3813615333776905</v>
      </c>
      <c r="I51" s="29">
        <f>I38/I9*100</f>
        <v>2.5</v>
      </c>
      <c r="J51" s="29">
        <f>J38/J9*100</f>
        <v>2.5</v>
      </c>
      <c r="K51" s="29">
        <f>K38/K9*100</f>
        <v>2.4999999999998934</v>
      </c>
      <c r="L51" s="29">
        <f>L38/L9*100</f>
        <v>2.5</v>
      </c>
      <c r="M51" s="29">
        <f>M38/M9*100</f>
        <v>2.5</v>
      </c>
      <c r="N51" s="29">
        <f>N38/N9*100</f>
        <v>2.5</v>
      </c>
      <c r="O51" s="29">
        <f>O38/O9*100</f>
        <v>2.5</v>
      </c>
      <c r="P51" s="30">
        <f>P38/P9*100</f>
        <v>2.5000000000000147</v>
      </c>
    </row>
    <row r="52" spans="1:16">
      <c r="A52" s="37">
        <v>6</v>
      </c>
      <c r="B52" s="1" t="s">
        <v>7</v>
      </c>
      <c r="C52" s="49"/>
      <c r="D52" s="29">
        <f>D39/D10*100</f>
        <v>0.59293471476719506</v>
      </c>
      <c r="E52" s="29">
        <f>E39/E10*100</f>
        <v>0.59431130107362751</v>
      </c>
      <c r="F52" s="29">
        <f>F39/F10*100</f>
        <v>0.59106486459268204</v>
      </c>
      <c r="G52" s="29">
        <f>G39/G10*100</f>
        <v>0.58926693544930986</v>
      </c>
      <c r="H52" s="29">
        <f>H39/H10*100</f>
        <v>0.59043290580933616</v>
      </c>
      <c r="I52" s="29">
        <f>I39/I10*100</f>
        <v>0.59033104978923867</v>
      </c>
      <c r="J52" s="29">
        <f>J39/J10*100</f>
        <v>0.58754079441387008</v>
      </c>
      <c r="K52" s="29">
        <f>K39/K10*100</f>
        <v>0.58992188365808396</v>
      </c>
      <c r="L52" s="29">
        <f>L39/L10*100</f>
        <v>0.58439957492029759</v>
      </c>
      <c r="M52" s="29">
        <f>M39/M10*100</f>
        <v>0.58002858163629867</v>
      </c>
      <c r="N52" s="29">
        <f>N39/N10*100</f>
        <v>0.57745669074819383</v>
      </c>
      <c r="O52" s="29">
        <f>O39/O10*100</f>
        <v>0.5808890303251395</v>
      </c>
      <c r="P52" s="30">
        <f>P39/P10*100</f>
        <v>0.58755859522565934</v>
      </c>
    </row>
    <row r="53" spans="1:16">
      <c r="A53" s="37">
        <v>7</v>
      </c>
      <c r="B53" s="1" t="s">
        <v>45</v>
      </c>
      <c r="C53" s="49"/>
      <c r="D53" s="29">
        <f>D40/D11*100</f>
        <v>1.9221199303309282</v>
      </c>
      <c r="E53" s="29">
        <f>E40/E11*100</f>
        <v>1.6948930369127517</v>
      </c>
      <c r="F53" s="29">
        <f>F40/F11*100</f>
        <v>1.6141984918326586</v>
      </c>
      <c r="G53" s="29">
        <f>G40/G11*100</f>
        <v>1.8929559180448159</v>
      </c>
      <c r="H53" s="29">
        <f>H40/H11*100</f>
        <v>2.2912450145842014</v>
      </c>
      <c r="I53" s="29">
        <f>I40/I11*100</f>
        <v>2.353847554157023</v>
      </c>
      <c r="J53" s="29">
        <f>J40/J11*100</f>
        <v>1.313896198421141</v>
      </c>
      <c r="K53" s="29">
        <f>K40/K11*100</f>
        <v>-2.2033547929832848</v>
      </c>
      <c r="L53" s="29">
        <f>L40/L11*100</f>
        <v>1.9352663690175558</v>
      </c>
      <c r="M53" s="29">
        <f>M40/M11*100</f>
        <v>1.9529787336181652</v>
      </c>
      <c r="N53" s="29">
        <f>N40/N11*100</f>
        <v>1.7332892739495449</v>
      </c>
      <c r="O53" s="29">
        <f>O40/O11*100</f>
        <v>1.7829743287105342</v>
      </c>
      <c r="P53" s="30">
        <f>P40/P11*100</f>
        <v>1.5512867243514603</v>
      </c>
    </row>
    <row r="54" spans="1:16" s="4" customFormat="1">
      <c r="A54" s="37">
        <v>9</v>
      </c>
      <c r="B54" s="1" t="s">
        <v>23</v>
      </c>
      <c r="C54" s="49"/>
      <c r="D54" s="29">
        <f>D41/D12*100</f>
        <v>-9.9940518112782044</v>
      </c>
      <c r="E54" s="29">
        <f>E41/E12*100</f>
        <v>5.1430573149242429</v>
      </c>
      <c r="F54" s="29">
        <f>F41/F12*100</f>
        <v>3.6718314090733504</v>
      </c>
      <c r="G54" s="29">
        <f>G41/G12*100</f>
        <v>11.772915429312148</v>
      </c>
      <c r="H54" s="29">
        <f>H41/H12*100</f>
        <v>-24.373781522068086</v>
      </c>
      <c r="I54" s="29">
        <f>I41/I12*100</f>
        <v>26.229517755004071</v>
      </c>
      <c r="J54" s="29">
        <f>J41/J12*100</f>
        <v>-7.2775299339176298</v>
      </c>
      <c r="K54" s="29">
        <f>K41/K12*100</f>
        <v>6.4350013238019592</v>
      </c>
      <c r="L54" s="29">
        <f>L41/L12*100</f>
        <v>1.7405125195618154</v>
      </c>
      <c r="M54" s="29">
        <f>M41/M12*100</f>
        <v>13.173198212644047</v>
      </c>
      <c r="N54" s="29">
        <f>N41/N12*100</f>
        <v>23.465068940354112</v>
      </c>
      <c r="O54" s="29">
        <f>O41/O12*100</f>
        <v>7.0896376744329954</v>
      </c>
      <c r="P54" s="30">
        <f>P41/P12*100</f>
        <v>5.9416976333842202</v>
      </c>
    </row>
    <row r="55" spans="1:16">
      <c r="A55" s="39"/>
      <c r="B55" s="6" t="s">
        <v>24</v>
      </c>
      <c r="C55" s="48"/>
      <c r="D55" s="30">
        <f>D42/D13*100</f>
        <v>0.92287293927531078</v>
      </c>
      <c r="E55" s="30">
        <f>E42/E13*100</f>
        <v>2.0488509655692266</v>
      </c>
      <c r="F55" s="30">
        <f>F42/F13*100</f>
        <v>1.4437720107646124</v>
      </c>
      <c r="G55" s="30">
        <f>G42/G13*100</f>
        <v>1.7602187059366461</v>
      </c>
      <c r="H55" s="30">
        <f>H42/H13*100</f>
        <v>1.8914679831196519</v>
      </c>
      <c r="I55" s="30">
        <f>I42/I13*100</f>
        <v>3.7811348533091205</v>
      </c>
      <c r="J55" s="30">
        <f>J42/J13*100</f>
        <v>0.90973288944977082</v>
      </c>
      <c r="K55" s="30">
        <f>K42/K13*100</f>
        <v>2.9192234721220389</v>
      </c>
      <c r="L55" s="30">
        <f>L42/L13*100</f>
        <v>2.1752563501380537</v>
      </c>
      <c r="M55" s="30">
        <f>M42/M13*100</f>
        <v>2.6762744705444086</v>
      </c>
      <c r="N55" s="30">
        <f>N42/N13*100</f>
        <v>3.8509864628672319</v>
      </c>
      <c r="O55" s="30">
        <f>O42/O13*100</f>
        <v>0.96869934012057057</v>
      </c>
      <c r="P55" s="30">
        <f>P42/P13*100</f>
        <v>2.0631013560458458</v>
      </c>
    </row>
    <row r="56" spans="1:16" s="4" customFormat="1" ht="28.5" customHeight="1">
      <c r="A56" s="53" t="s">
        <v>31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s="4" customFormat="1" ht="15.75" customHeight="1">
      <c r="A57" s="40" t="s">
        <v>0</v>
      </c>
      <c r="B57" s="7" t="s">
        <v>1</v>
      </c>
      <c r="C57" s="48" t="s">
        <v>47</v>
      </c>
      <c r="D57" s="5" t="s">
        <v>10</v>
      </c>
      <c r="E57" s="5" t="s">
        <v>11</v>
      </c>
      <c r="F57" s="5" t="s">
        <v>2</v>
      </c>
      <c r="G57" s="5" t="s">
        <v>12</v>
      </c>
      <c r="H57" s="5" t="s">
        <v>3</v>
      </c>
      <c r="I57" s="5" t="s">
        <v>4</v>
      </c>
      <c r="J57" s="5" t="s">
        <v>22</v>
      </c>
      <c r="K57" s="5" t="s">
        <v>16</v>
      </c>
      <c r="L57" s="5" t="s">
        <v>17</v>
      </c>
      <c r="M57" s="5" t="s">
        <v>18</v>
      </c>
      <c r="N57" s="5" t="s">
        <v>19</v>
      </c>
      <c r="O57" s="5" t="s">
        <v>20</v>
      </c>
      <c r="P57" s="5" t="s">
        <v>27</v>
      </c>
    </row>
    <row r="58" spans="1:16" s="4" customFormat="1">
      <c r="A58" s="41" t="s">
        <v>35</v>
      </c>
      <c r="B58" s="3" t="s">
        <v>13</v>
      </c>
      <c r="C58" s="48" t="s">
        <v>26</v>
      </c>
      <c r="D58" s="25">
        <v>763</v>
      </c>
      <c r="E58" s="25">
        <v>775</v>
      </c>
      <c r="F58" s="25">
        <v>744</v>
      </c>
      <c r="G58" s="25">
        <v>776</v>
      </c>
      <c r="H58" s="25">
        <v>752</v>
      </c>
      <c r="I58" s="25">
        <v>784</v>
      </c>
      <c r="J58" s="26">
        <v>785</v>
      </c>
      <c r="K58" s="25">
        <v>767</v>
      </c>
      <c r="L58" s="25">
        <v>827</v>
      </c>
      <c r="M58" s="25">
        <v>727</v>
      </c>
      <c r="N58" s="25">
        <v>837</v>
      </c>
      <c r="O58" s="25">
        <v>800</v>
      </c>
      <c r="P58" s="24">
        <f>SUM(D58:O58)/12</f>
        <v>778.08333333333337</v>
      </c>
    </row>
    <row r="59" spans="1:16" s="4" customFormat="1">
      <c r="A59" s="41" t="s">
        <v>39</v>
      </c>
      <c r="B59" s="1" t="s">
        <v>21</v>
      </c>
      <c r="C59" s="48" t="s">
        <v>26</v>
      </c>
      <c r="D59" s="25">
        <v>1658</v>
      </c>
      <c r="E59" s="25">
        <v>1897</v>
      </c>
      <c r="F59" s="25">
        <v>1768</v>
      </c>
      <c r="G59" s="25">
        <v>1981</v>
      </c>
      <c r="H59" s="25">
        <v>1704</v>
      </c>
      <c r="I59" s="25">
        <v>1831</v>
      </c>
      <c r="J59" s="26">
        <v>1920</v>
      </c>
      <c r="K59" s="25">
        <v>1842</v>
      </c>
      <c r="L59" s="25">
        <v>1806</v>
      </c>
      <c r="M59" s="25">
        <v>1938</v>
      </c>
      <c r="N59" s="25">
        <v>1713</v>
      </c>
      <c r="O59" s="25">
        <v>1542</v>
      </c>
      <c r="P59" s="24">
        <f t="shared" ref="P59:P64" si="7">SUM(D59:O59)/12</f>
        <v>1800</v>
      </c>
    </row>
    <row r="60" spans="1:16" s="4" customFormat="1">
      <c r="A60" s="41">
        <v>2</v>
      </c>
      <c r="B60" s="3" t="s">
        <v>14</v>
      </c>
      <c r="C60" s="48" t="s">
        <v>26</v>
      </c>
      <c r="D60" s="27">
        <v>10343</v>
      </c>
      <c r="E60" s="27">
        <v>9783</v>
      </c>
      <c r="F60" s="27">
        <v>8067</v>
      </c>
      <c r="G60" s="27">
        <v>4275</v>
      </c>
      <c r="H60" s="27">
        <v>1822</v>
      </c>
      <c r="I60" s="27">
        <v>1437</v>
      </c>
      <c r="J60" s="28">
        <v>1471</v>
      </c>
      <c r="K60" s="27">
        <v>1718</v>
      </c>
      <c r="L60" s="27">
        <v>5990</v>
      </c>
      <c r="M60" s="27">
        <v>6784</v>
      </c>
      <c r="N60" s="27">
        <v>10123</v>
      </c>
      <c r="O60" s="27">
        <v>10475</v>
      </c>
      <c r="P60" s="24">
        <f t="shared" si="7"/>
        <v>6024</v>
      </c>
    </row>
    <row r="61" spans="1:16" s="4" customFormat="1">
      <c r="A61" s="41" t="s">
        <v>36</v>
      </c>
      <c r="B61" s="3" t="s">
        <v>44</v>
      </c>
      <c r="C61" s="48" t="s">
        <v>26</v>
      </c>
      <c r="D61" s="25">
        <v>2066</v>
      </c>
      <c r="E61" s="25">
        <v>1968</v>
      </c>
      <c r="F61" s="25">
        <v>1895</v>
      </c>
      <c r="G61" s="25">
        <v>1655</v>
      </c>
      <c r="H61" s="25">
        <v>1838</v>
      </c>
      <c r="I61" s="25">
        <v>1765</v>
      </c>
      <c r="J61" s="26">
        <v>1894</v>
      </c>
      <c r="K61" s="25">
        <v>1647</v>
      </c>
      <c r="L61" s="25">
        <v>1644</v>
      </c>
      <c r="M61" s="25">
        <v>1247</v>
      </c>
      <c r="N61" s="25">
        <v>1389</v>
      </c>
      <c r="O61" s="25">
        <v>1296</v>
      </c>
      <c r="P61" s="24">
        <f t="shared" si="7"/>
        <v>1692</v>
      </c>
    </row>
    <row r="62" spans="1:16" s="4" customFormat="1">
      <c r="A62" s="41" t="s">
        <v>40</v>
      </c>
      <c r="B62" s="1" t="s">
        <v>44</v>
      </c>
      <c r="C62" s="49" t="s">
        <v>25</v>
      </c>
      <c r="D62" s="25">
        <v>52</v>
      </c>
      <c r="E62" s="25">
        <v>55</v>
      </c>
      <c r="F62" s="25">
        <v>50</v>
      </c>
      <c r="G62" s="25">
        <v>37</v>
      </c>
      <c r="H62" s="25">
        <v>38</v>
      </c>
      <c r="I62" s="25">
        <v>37</v>
      </c>
      <c r="J62" s="26">
        <v>68</v>
      </c>
      <c r="K62" s="25">
        <v>23</v>
      </c>
      <c r="L62" s="25">
        <v>15</v>
      </c>
      <c r="M62" s="25">
        <v>31</v>
      </c>
      <c r="N62" s="25">
        <v>54</v>
      </c>
      <c r="O62" s="25">
        <v>56</v>
      </c>
      <c r="P62" s="24">
        <f t="shared" si="7"/>
        <v>43</v>
      </c>
    </row>
    <row r="63" spans="1:16" s="4" customFormat="1">
      <c r="A63" s="41">
        <v>4</v>
      </c>
      <c r="B63" s="3" t="s">
        <v>15</v>
      </c>
      <c r="C63" s="48" t="s">
        <v>26</v>
      </c>
      <c r="D63" s="25">
        <v>381</v>
      </c>
      <c r="E63" s="25">
        <v>452</v>
      </c>
      <c r="F63" s="25">
        <v>420</v>
      </c>
      <c r="G63" s="25">
        <v>371</v>
      </c>
      <c r="H63" s="25">
        <v>337</v>
      </c>
      <c r="I63" s="25">
        <v>319</v>
      </c>
      <c r="J63" s="26">
        <v>315</v>
      </c>
      <c r="K63" s="25">
        <v>314</v>
      </c>
      <c r="L63" s="25">
        <v>405</v>
      </c>
      <c r="M63" s="25">
        <v>439</v>
      </c>
      <c r="N63" s="25">
        <v>394</v>
      </c>
      <c r="O63" s="25">
        <v>426</v>
      </c>
      <c r="P63" s="24">
        <f>SUM(D63:O63)/12</f>
        <v>381.08333333333331</v>
      </c>
    </row>
    <row r="64" spans="1:16" s="4" customFormat="1">
      <c r="A64" s="39"/>
      <c r="B64" s="6" t="s">
        <v>24</v>
      </c>
      <c r="C64" s="48"/>
      <c r="D64" s="22">
        <f t="shared" ref="D64:O64" si="8">SUM(D58:D63)</f>
        <v>15263</v>
      </c>
      <c r="E64" s="22">
        <f t="shared" si="8"/>
        <v>14930</v>
      </c>
      <c r="F64" s="22">
        <f t="shared" si="8"/>
        <v>12944</v>
      </c>
      <c r="G64" s="22">
        <f t="shared" si="8"/>
        <v>9095</v>
      </c>
      <c r="H64" s="22">
        <f t="shared" si="8"/>
        <v>6491</v>
      </c>
      <c r="I64" s="22">
        <f t="shared" si="8"/>
        <v>6173</v>
      </c>
      <c r="J64" s="33">
        <f t="shared" si="8"/>
        <v>6453</v>
      </c>
      <c r="K64" s="22">
        <f t="shared" si="8"/>
        <v>6311</v>
      </c>
      <c r="L64" s="22">
        <f t="shared" si="8"/>
        <v>10687</v>
      </c>
      <c r="M64" s="22">
        <f>SUM(M58:M63)</f>
        <v>11166</v>
      </c>
      <c r="N64" s="22">
        <f t="shared" si="8"/>
        <v>14510</v>
      </c>
      <c r="O64" s="22">
        <f t="shared" si="8"/>
        <v>14595</v>
      </c>
      <c r="P64" s="32">
        <f t="shared" si="7"/>
        <v>10718.166666666666</v>
      </c>
    </row>
    <row r="65" spans="11:16">
      <c r="K65" s="10"/>
      <c r="L65" s="10"/>
      <c r="M65" s="10"/>
      <c r="N65" s="10"/>
      <c r="O65" s="10"/>
      <c r="P65" s="10"/>
    </row>
  </sheetData>
  <mergeCells count="5">
    <mergeCell ref="A1:P1"/>
    <mergeCell ref="A14:P14"/>
    <mergeCell ref="A56:P56"/>
    <mergeCell ref="A30:P30"/>
    <mergeCell ref="A43:P43"/>
  </mergeCells>
  <pageMargins left="0.25" right="0.25" top="0.75" bottom="0.75" header="0.3" footer="0.3"/>
  <pageSetup paperSize="9" scale="68" fitToHeight="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F10" sqref="F8:J10"/>
    </sheetView>
  </sheetViews>
  <sheetFormatPr defaultRowHeight="15"/>
  <sheetData>
    <row r="1" spans="1:12">
      <c r="A1">
        <v>20424.18</v>
      </c>
      <c r="B1">
        <v>20481.939999999999</v>
      </c>
      <c r="C1">
        <f>B1-A1</f>
        <v>57.759999999998399</v>
      </c>
      <c r="D1">
        <v>3000</v>
      </c>
      <c r="F1">
        <f>C1*D1</f>
        <v>173279.9999999952</v>
      </c>
      <c r="G1">
        <v>-2.5</v>
      </c>
      <c r="I1">
        <f>F1*(G1/100)</f>
        <v>-4331.9999999998799</v>
      </c>
      <c r="K1">
        <f>F1+I1</f>
        <v>168947.99999999531</v>
      </c>
      <c r="L1">
        <f>K1+K2</f>
        <v>461799.00000000303</v>
      </c>
    </row>
    <row r="2" spans="1:12">
      <c r="A2">
        <v>18044.349999999999</v>
      </c>
      <c r="B2">
        <v>18144.47</v>
      </c>
      <c r="C2" s="4">
        <f t="shared" ref="C2:C3" si="0">B2-A2</f>
        <v>100.12000000000262</v>
      </c>
      <c r="D2">
        <v>3000</v>
      </c>
      <c r="F2" s="4">
        <f t="shared" ref="F2:F4" si="1">C2*D2</f>
        <v>300360.00000000786</v>
      </c>
      <c r="G2" s="4">
        <v>-2.5</v>
      </c>
      <c r="I2" s="4">
        <f t="shared" ref="I2:I4" si="2">F2*(G2/100)</f>
        <v>-7509.0000000001965</v>
      </c>
      <c r="K2" s="4">
        <f t="shared" ref="K2:K4" si="3">F2+I2</f>
        <v>292851.00000000768</v>
      </c>
    </row>
    <row r="3" spans="1:12">
      <c r="A3">
        <v>7450.11</v>
      </c>
      <c r="B3">
        <v>7523.89</v>
      </c>
      <c r="C3" s="4">
        <f t="shared" si="0"/>
        <v>73.780000000000655</v>
      </c>
      <c r="D3">
        <v>4000</v>
      </c>
      <c r="F3" s="4">
        <f t="shared" si="1"/>
        <v>295120.00000000262</v>
      </c>
      <c r="G3" s="4">
        <v>-2.5</v>
      </c>
      <c r="I3" s="4">
        <f t="shared" si="2"/>
        <v>-7378.0000000000655</v>
      </c>
      <c r="K3" s="4">
        <f t="shared" si="3"/>
        <v>287742.00000000256</v>
      </c>
      <c r="L3">
        <f>K3+K4</f>
        <v>741975</v>
      </c>
    </row>
    <row r="4" spans="1:12">
      <c r="A4">
        <v>10679.09</v>
      </c>
      <c r="B4">
        <v>10795.56</v>
      </c>
      <c r="C4" s="4">
        <f>B4-A4</f>
        <v>116.46999999999935</v>
      </c>
      <c r="D4">
        <v>4000</v>
      </c>
      <c r="F4" s="4">
        <f t="shared" si="1"/>
        <v>465879.99999999738</v>
      </c>
      <c r="G4" s="4">
        <v>-2.5</v>
      </c>
      <c r="I4" s="4">
        <f t="shared" si="2"/>
        <v>-11646.999999999935</v>
      </c>
      <c r="K4" s="4">
        <f t="shared" si="3"/>
        <v>454232.99999999744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KuvshinovaOB</dc:creator>
  <cp:lastModifiedBy>Рустам</cp:lastModifiedBy>
  <cp:lastPrinted>2021-12-09T13:54:19Z</cp:lastPrinted>
  <dcterms:created xsi:type="dcterms:W3CDTF">2019-08-21T13:13:27Z</dcterms:created>
  <dcterms:modified xsi:type="dcterms:W3CDTF">2022-01-27T09:39:40Z</dcterms:modified>
</cp:coreProperties>
</file>